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tiff" ContentType="image/tif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omashevich\Desktop\Приказ РФ\Приказ корр-ка цен автоматика с 15.01.2019\РФ кроме СПБ\Приложение 2. Прайс автоматика от АЛЮТЕХ 15.01.2019 (РФ)\"/>
    </mc:Choice>
  </mc:AlternateContent>
  <bookViews>
    <workbookView xWindow="4770" yWindow="180" windowWidth="22605" windowHeight="12915" firstSheet="1" activeTab="1"/>
  </bookViews>
  <sheets>
    <sheet name="Единое радиоуправление" sheetId="8" r:id="rId1"/>
    <sheet name="ALUTECH" sheetId="7" r:id="rId2"/>
    <sheet name="Comunello" sheetId="5" r:id="rId3"/>
    <sheet name="Marantec" sheetId="3" r:id="rId4"/>
    <sheet name="AN-Motors" sheetId="6" r:id="rId5"/>
    <sheet name="сводный прайс" sheetId="2" r:id="rId6"/>
  </sheets>
  <definedNames>
    <definedName name="_xlnm._FilterDatabase" localSheetId="5" hidden="1">'сводный прайс'!$A$3:$L$161</definedName>
    <definedName name="Print_Area" localSheetId="1">ALUTECH!$C$16:$F$39</definedName>
    <definedName name="Print_Area" localSheetId="4">'AN-Motors'!$C$7:$F$51</definedName>
    <definedName name="Print_Area" localSheetId="2">Comunello!$C$9:$F$51</definedName>
    <definedName name="Print_Area" localSheetId="3">Marantec!$C$1:$I$28</definedName>
    <definedName name="sdf" localSheetId="3">Marantec!$C$1:$I$30</definedName>
    <definedName name="А1" localSheetId="1">#REF!</definedName>
    <definedName name="А1" localSheetId="4">#REF!</definedName>
    <definedName name="А1" localSheetId="2">#REF!</definedName>
    <definedName name="А1" localSheetId="5">#REF!</definedName>
    <definedName name="А1">#REF!</definedName>
    <definedName name="_xlnm.Print_Titles" localSheetId="4">'AN-Motors'!$B:$L,'AN-Motors'!$1:$3</definedName>
    <definedName name="_xlnm.Print_Titles" localSheetId="2">Comunello!$B:$L,Comunello!$1:$3</definedName>
    <definedName name="_xlnm.Print_Titles" localSheetId="3">Marantec!$B:$N,Marantec!$1:$3</definedName>
    <definedName name="_xlnm.Print_Area" localSheetId="1">ALUTECH!$A$1:$L$38</definedName>
    <definedName name="_xlnm.Print_Area" localSheetId="4">'AN-Motors'!$B$1:$L$51</definedName>
    <definedName name="_xlnm.Print_Area" localSheetId="2">Comunello!$A$1:$L$50</definedName>
    <definedName name="_xlnm.Print_Area" localSheetId="3">Marantec!$B$1:$N$84</definedName>
    <definedName name="_xlnm.Print_Area" localSheetId="0">'Единое радиоуправление'!$A$2:$N$31</definedName>
    <definedName name="_xlnm.Print_Area" localSheetId="5">'сводный прайс'!$A$1:$J$165</definedName>
  </definedNames>
  <calcPr calcId="152511"/>
</workbook>
</file>

<file path=xl/calcChain.xml><?xml version="1.0" encoding="utf-8"?>
<calcChain xmlns="http://schemas.openxmlformats.org/spreadsheetml/2006/main">
  <c r="G26" i="2" l="1"/>
  <c r="H26" i="2" s="1"/>
  <c r="N46" i="5" l="1"/>
  <c r="N50" i="5"/>
  <c r="N49" i="5"/>
  <c r="N48" i="5"/>
  <c r="N47" i="5"/>
  <c r="N45" i="5"/>
  <c r="N44" i="5"/>
  <c r="N43" i="5"/>
  <c r="N42" i="5"/>
  <c r="N41" i="5"/>
  <c r="N40" i="5"/>
  <c r="N39" i="5"/>
  <c r="H29" i="7" l="1"/>
  <c r="O29" i="7" s="1"/>
  <c r="G29" i="7"/>
  <c r="J29" i="7" l="1"/>
  <c r="L29" i="7" s="1"/>
  <c r="G55" i="2"/>
  <c r="H55" i="2" s="1"/>
  <c r="G51" i="2"/>
  <c r="H51" i="2" s="1"/>
  <c r="G52" i="2"/>
  <c r="H52" i="2" s="1"/>
  <c r="G53" i="2"/>
  <c r="H53" i="2" s="1"/>
  <c r="G54" i="2"/>
  <c r="H54" i="2" s="1"/>
  <c r="K29" i="7" l="1"/>
  <c r="G69" i="2"/>
  <c r="H69" i="2" s="1"/>
  <c r="G68" i="2"/>
  <c r="H68" i="2" s="1"/>
  <c r="G8" i="5" l="1"/>
  <c r="J8" i="5" s="1"/>
  <c r="H8" i="5"/>
  <c r="O8" i="5" s="1"/>
  <c r="K8" i="5" l="1"/>
  <c r="L8" i="5"/>
  <c r="G32" i="2" l="1"/>
  <c r="H32" i="2" s="1"/>
  <c r="G33" i="2"/>
  <c r="H33" i="2" s="1"/>
  <c r="G34" i="2"/>
  <c r="H34" i="2" s="1"/>
  <c r="G29" i="2"/>
  <c r="H29" i="2" s="1"/>
  <c r="G28" i="2"/>
  <c r="H28" i="2" s="1"/>
  <c r="G33" i="7" l="1"/>
  <c r="G32" i="7"/>
  <c r="G36" i="7"/>
  <c r="G38" i="7"/>
  <c r="G31" i="2"/>
  <c r="H31" i="2" s="1"/>
  <c r="G30" i="2"/>
  <c r="G27" i="2"/>
  <c r="G31" i="7" s="1"/>
  <c r="J31" i="7" s="1"/>
  <c r="G25" i="2"/>
  <c r="G28" i="7" s="1"/>
  <c r="G24" i="2"/>
  <c r="H24" i="2" s="1"/>
  <c r="H27" i="7" s="1"/>
  <c r="G23" i="2"/>
  <c r="H23" i="2" s="1"/>
  <c r="H26" i="7" s="1"/>
  <c r="O26" i="7" s="1"/>
  <c r="G22" i="2"/>
  <c r="G25" i="7" s="1"/>
  <c r="G21" i="2"/>
  <c r="H21" i="2" s="1"/>
  <c r="H24" i="7" s="1"/>
  <c r="O24" i="7" s="1"/>
  <c r="G20" i="2"/>
  <c r="H20" i="2" s="1"/>
  <c r="H22" i="7" s="1"/>
  <c r="G19" i="2"/>
  <c r="H19" i="2" s="1"/>
  <c r="H21" i="7" s="1"/>
  <c r="G18" i="2"/>
  <c r="H18" i="2" s="1"/>
  <c r="H19" i="7" s="1"/>
  <c r="O19" i="7" s="1"/>
  <c r="G17" i="2"/>
  <c r="H17" i="2" s="1"/>
  <c r="H18" i="7" s="1"/>
  <c r="O18" i="7" s="1"/>
  <c r="G16" i="2"/>
  <c r="G17" i="7" s="1"/>
  <c r="J17" i="7" s="1"/>
  <c r="G15" i="2"/>
  <c r="G15" i="7" s="1"/>
  <c r="J15" i="7" s="1"/>
  <c r="G14" i="2"/>
  <c r="G14" i="7" s="1"/>
  <c r="G13" i="2"/>
  <c r="H13" i="2" s="1"/>
  <c r="H13" i="7" s="1"/>
  <c r="O13" i="7" s="1"/>
  <c r="G12" i="2"/>
  <c r="G12" i="7" s="1"/>
  <c r="J12" i="7" s="1"/>
  <c r="G11" i="2"/>
  <c r="G11" i="7" s="1"/>
  <c r="G10" i="2"/>
  <c r="G10" i="7" s="1"/>
  <c r="J10" i="7" s="1"/>
  <c r="G9" i="2"/>
  <c r="G8" i="7" s="1"/>
  <c r="G8" i="2"/>
  <c r="G7" i="7" s="1"/>
  <c r="J7" i="7" s="1"/>
  <c r="G7" i="2"/>
  <c r="H7" i="2" s="1"/>
  <c r="H6" i="7" s="1"/>
  <c r="O6" i="7" s="1"/>
  <c r="G6" i="2"/>
  <c r="G5" i="7" s="1"/>
  <c r="J5" i="7" s="1"/>
  <c r="G21" i="7" l="1"/>
  <c r="G34" i="7"/>
  <c r="G39" i="6"/>
  <c r="G22" i="7"/>
  <c r="J22" i="7" s="1"/>
  <c r="K22" i="7" s="1"/>
  <c r="J33" i="7"/>
  <c r="J32" i="7"/>
  <c r="H15" i="2"/>
  <c r="H15" i="7" s="1"/>
  <c r="O15" i="7" s="1"/>
  <c r="H30" i="2"/>
  <c r="H34" i="7" s="1"/>
  <c r="O34" i="7" s="1"/>
  <c r="H11" i="2"/>
  <c r="H11" i="7" s="1"/>
  <c r="O11" i="7" s="1"/>
  <c r="G26" i="7"/>
  <c r="G6" i="7"/>
  <c r="G27" i="7"/>
  <c r="J27" i="7" s="1"/>
  <c r="L27" i="7" s="1"/>
  <c r="G35" i="7"/>
  <c r="G18" i="7"/>
  <c r="J18" i="7" s="1"/>
  <c r="L18" i="7" s="1"/>
  <c r="H27" i="2"/>
  <c r="H33" i="7" s="1"/>
  <c r="O33" i="7" s="1"/>
  <c r="H22" i="2"/>
  <c r="H25" i="7" s="1"/>
  <c r="O25" i="7" s="1"/>
  <c r="H14" i="2"/>
  <c r="H14" i="7" s="1"/>
  <c r="O14" i="7" s="1"/>
  <c r="H10" i="2"/>
  <c r="H10" i="7" s="1"/>
  <c r="O10" i="7" s="1"/>
  <c r="G19" i="7"/>
  <c r="J19" i="7" s="1"/>
  <c r="L19" i="7" s="1"/>
  <c r="G13" i="7"/>
  <c r="H6" i="2"/>
  <c r="H5" i="7" s="1"/>
  <c r="O5" i="7" s="1"/>
  <c r="G24" i="7"/>
  <c r="J24" i="7" s="1"/>
  <c r="K24" i="7" s="1"/>
  <c r="G37" i="7"/>
  <c r="H25" i="2"/>
  <c r="H9" i="2"/>
  <c r="H8" i="7" s="1"/>
  <c r="O8" i="7" s="1"/>
  <c r="H16" i="2"/>
  <c r="H17" i="7" s="1"/>
  <c r="O17" i="7" s="1"/>
  <c r="H12" i="2"/>
  <c r="H12" i="7" s="1"/>
  <c r="O12" i="7" s="1"/>
  <c r="H8" i="2"/>
  <c r="H7" i="7" s="1"/>
  <c r="O7" i="7" s="1"/>
  <c r="J21" i="7"/>
  <c r="L21" i="7" s="1"/>
  <c r="H37" i="7"/>
  <c r="O37" i="7" s="1"/>
  <c r="H38" i="7"/>
  <c r="O38" i="7" s="1"/>
  <c r="H35" i="7"/>
  <c r="H36" i="7"/>
  <c r="O36" i="7" s="1"/>
  <c r="H32" i="7"/>
  <c r="O32" i="7" s="1"/>
  <c r="J11" i="7"/>
  <c r="J14" i="7"/>
  <c r="O21" i="7"/>
  <c r="J28" i="7"/>
  <c r="O27" i="7"/>
  <c r="O22" i="7"/>
  <c r="J25" i="7"/>
  <c r="J8" i="7"/>
  <c r="G126" i="2"/>
  <c r="H126" i="2" s="1"/>
  <c r="G127" i="2"/>
  <c r="H127" i="2" s="1"/>
  <c r="G128" i="2"/>
  <c r="H128" i="2" s="1"/>
  <c r="G129" i="2"/>
  <c r="H129" i="2" s="1"/>
  <c r="G130" i="2"/>
  <c r="H130" i="2" s="1"/>
  <c r="G131" i="2"/>
  <c r="H131" i="2" s="1"/>
  <c r="G132" i="2"/>
  <c r="H132" i="2" s="1"/>
  <c r="G133" i="2"/>
  <c r="H133" i="2" s="1"/>
  <c r="G134" i="2"/>
  <c r="H134" i="2" s="1"/>
  <c r="G135" i="2"/>
  <c r="H135" i="2" s="1"/>
  <c r="G136" i="2"/>
  <c r="H136" i="2" s="1"/>
  <c r="G137" i="2"/>
  <c r="H137" i="2" s="1"/>
  <c r="G138" i="2"/>
  <c r="H138" i="2" s="1"/>
  <c r="G139" i="2"/>
  <c r="H139" i="2" s="1"/>
  <c r="G140" i="2"/>
  <c r="H140" i="2" s="1"/>
  <c r="G141" i="2"/>
  <c r="H141" i="2" s="1"/>
  <c r="G142" i="2"/>
  <c r="H142" i="2" s="1"/>
  <c r="G143" i="2"/>
  <c r="H143" i="2" s="1"/>
  <c r="G144" i="2"/>
  <c r="H144" i="2" s="1"/>
  <c r="G145" i="2"/>
  <c r="H145" i="2" s="1"/>
  <c r="G146" i="2"/>
  <c r="H146" i="2" s="1"/>
  <c r="G147" i="2"/>
  <c r="H147" i="2" s="1"/>
  <c r="G148" i="2"/>
  <c r="H148" i="2" s="1"/>
  <c r="G149" i="2"/>
  <c r="H149" i="2" s="1"/>
  <c r="G150" i="2"/>
  <c r="H150" i="2" s="1"/>
  <c r="G151" i="2"/>
  <c r="H151" i="2" s="1"/>
  <c r="G152" i="2"/>
  <c r="H152" i="2" s="1"/>
  <c r="G153" i="2"/>
  <c r="H153" i="2" s="1"/>
  <c r="G154" i="2"/>
  <c r="H154" i="2" s="1"/>
  <c r="G155" i="2"/>
  <c r="H155" i="2" s="1"/>
  <c r="G156" i="2"/>
  <c r="H156" i="2" s="1"/>
  <c r="G157" i="2"/>
  <c r="H157" i="2" s="1"/>
  <c r="G158" i="2"/>
  <c r="H158" i="2" s="1"/>
  <c r="G74" i="2"/>
  <c r="H74" i="2" s="1"/>
  <c r="G75" i="2"/>
  <c r="H75" i="2" s="1"/>
  <c r="G76" i="2"/>
  <c r="H76" i="2" s="1"/>
  <c r="G77" i="2"/>
  <c r="H77" i="2" s="1"/>
  <c r="G78" i="2"/>
  <c r="H78" i="2" s="1"/>
  <c r="G79" i="2"/>
  <c r="H79" i="2" s="1"/>
  <c r="G80" i="2"/>
  <c r="H80" i="2" s="1"/>
  <c r="G81" i="2"/>
  <c r="H81" i="2" s="1"/>
  <c r="G82" i="2"/>
  <c r="H82" i="2" s="1"/>
  <c r="G83" i="2"/>
  <c r="H83" i="2" s="1"/>
  <c r="G84" i="2"/>
  <c r="H84" i="2" s="1"/>
  <c r="G85" i="2"/>
  <c r="H85" i="2" s="1"/>
  <c r="G86" i="2"/>
  <c r="H86" i="2" s="1"/>
  <c r="G87" i="2"/>
  <c r="H87" i="2" s="1"/>
  <c r="G88" i="2"/>
  <c r="H88" i="2" s="1"/>
  <c r="G89" i="2"/>
  <c r="H89" i="2" s="1"/>
  <c r="G90" i="2"/>
  <c r="H90" i="2" s="1"/>
  <c r="G91" i="2"/>
  <c r="H91" i="2" s="1"/>
  <c r="G92" i="2"/>
  <c r="H92" i="2" s="1"/>
  <c r="G93" i="2"/>
  <c r="H93" i="2" s="1"/>
  <c r="G94" i="2"/>
  <c r="H94" i="2" s="1"/>
  <c r="G95" i="2"/>
  <c r="H95" i="2" s="1"/>
  <c r="G96" i="2"/>
  <c r="H96" i="2" s="1"/>
  <c r="G97" i="2"/>
  <c r="H97" i="2" s="1"/>
  <c r="G98" i="2"/>
  <c r="H98" i="2" s="1"/>
  <c r="G99" i="2"/>
  <c r="H99" i="2" s="1"/>
  <c r="G100" i="2"/>
  <c r="H100" i="2" s="1"/>
  <c r="G101" i="2"/>
  <c r="H101" i="2" s="1"/>
  <c r="G102" i="2"/>
  <c r="H102" i="2" s="1"/>
  <c r="G103" i="2"/>
  <c r="H103" i="2" s="1"/>
  <c r="G104" i="2"/>
  <c r="H104" i="2" s="1"/>
  <c r="G105" i="2"/>
  <c r="H105" i="2" s="1"/>
  <c r="G106" i="2"/>
  <c r="H106" i="2" s="1"/>
  <c r="G107" i="2"/>
  <c r="H107" i="2" s="1"/>
  <c r="G108" i="2"/>
  <c r="H108" i="2" s="1"/>
  <c r="G109" i="2"/>
  <c r="H109" i="2" s="1"/>
  <c r="G110" i="2"/>
  <c r="H110" i="2" s="1"/>
  <c r="G111" i="2"/>
  <c r="H111" i="2" s="1"/>
  <c r="G112" i="2"/>
  <c r="H112" i="2" s="1"/>
  <c r="G113" i="2"/>
  <c r="H113" i="2" s="1"/>
  <c r="G114" i="2"/>
  <c r="H114" i="2" s="1"/>
  <c r="G115" i="2"/>
  <c r="H115" i="2" s="1"/>
  <c r="G116" i="2"/>
  <c r="H116" i="2" s="1"/>
  <c r="G117" i="2"/>
  <c r="H117" i="2" s="1"/>
  <c r="G118" i="2"/>
  <c r="H118" i="2" s="1"/>
  <c r="G119" i="2"/>
  <c r="H119" i="2" s="1"/>
  <c r="G120" i="2"/>
  <c r="H120" i="2" s="1"/>
  <c r="G121" i="2"/>
  <c r="H121" i="2" s="1"/>
  <c r="G122" i="2"/>
  <c r="H122" i="2" s="1"/>
  <c r="G38" i="2"/>
  <c r="H38" i="2" s="1"/>
  <c r="G39" i="2"/>
  <c r="H39" i="2" s="1"/>
  <c r="G40" i="2"/>
  <c r="H40" i="2" s="1"/>
  <c r="G41" i="2"/>
  <c r="H41" i="2" s="1"/>
  <c r="G42" i="2"/>
  <c r="H42" i="2" s="1"/>
  <c r="G43" i="2"/>
  <c r="H43" i="2" s="1"/>
  <c r="G44" i="2"/>
  <c r="H44" i="2" s="1"/>
  <c r="G45" i="2"/>
  <c r="H45" i="2" s="1"/>
  <c r="G46" i="2"/>
  <c r="H46" i="2" s="1"/>
  <c r="G47" i="2"/>
  <c r="H47" i="2" s="1"/>
  <c r="G48" i="2"/>
  <c r="H48" i="2" s="1"/>
  <c r="G49" i="2"/>
  <c r="H49" i="2" s="1"/>
  <c r="G50" i="2"/>
  <c r="H50" i="2" s="1"/>
  <c r="G56" i="2"/>
  <c r="H56" i="2" s="1"/>
  <c r="G57" i="2"/>
  <c r="H57" i="2" s="1"/>
  <c r="G58" i="2"/>
  <c r="H58" i="2" s="1"/>
  <c r="G59" i="2"/>
  <c r="H59" i="2" s="1"/>
  <c r="G60" i="2"/>
  <c r="H60" i="2" s="1"/>
  <c r="G61" i="2"/>
  <c r="H61" i="2" s="1"/>
  <c r="G62" i="2"/>
  <c r="H62" i="2" s="1"/>
  <c r="G63" i="2"/>
  <c r="H63" i="2" s="1"/>
  <c r="G64" i="2"/>
  <c r="H64" i="2" s="1"/>
  <c r="G65" i="2"/>
  <c r="H65" i="2" s="1"/>
  <c r="G66" i="2"/>
  <c r="H66" i="2" s="1"/>
  <c r="G67" i="2"/>
  <c r="G70" i="2"/>
  <c r="H70" i="2" s="1"/>
  <c r="J34" i="7" l="1"/>
  <c r="J39" i="6" s="1"/>
  <c r="H39" i="6"/>
  <c r="H28" i="7"/>
  <c r="O28" i="7" s="1"/>
  <c r="H67" i="2"/>
  <c r="H7" i="5" s="1"/>
  <c r="O7" i="5" s="1"/>
  <c r="G7" i="5"/>
  <c r="L22" i="7"/>
  <c r="J35" i="7"/>
  <c r="J36" i="7" s="1"/>
  <c r="L36" i="7" s="1"/>
  <c r="K27" i="7"/>
  <c r="K19" i="7"/>
  <c r="K15" i="7"/>
  <c r="J6" i="7"/>
  <c r="L6" i="7" s="1"/>
  <c r="L15" i="7"/>
  <c r="J26" i="7"/>
  <c r="L26" i="7" s="1"/>
  <c r="L11" i="7"/>
  <c r="L32" i="7"/>
  <c r="L33" i="7"/>
  <c r="K33" i="7"/>
  <c r="L17" i="7"/>
  <c r="J37" i="7"/>
  <c r="K12" i="7"/>
  <c r="O35" i="7"/>
  <c r="L24" i="7"/>
  <c r="L10" i="7"/>
  <c r="L8" i="7"/>
  <c r="K7" i="7"/>
  <c r="L5" i="7"/>
  <c r="L7" i="7"/>
  <c r="K17" i="7"/>
  <c r="K18" i="7"/>
  <c r="L14" i="7"/>
  <c r="K10" i="7"/>
  <c r="L25" i="7"/>
  <c r="J13" i="7"/>
  <c r="L13" i="7" s="1"/>
  <c r="L12" i="7"/>
  <c r="K5" i="7"/>
  <c r="H31" i="7"/>
  <c r="O31" i="7" s="1"/>
  <c r="K21" i="7"/>
  <c r="K14" i="7"/>
  <c r="K11" i="7"/>
  <c r="K32" i="7"/>
  <c r="K25" i="7"/>
  <c r="K8" i="7"/>
  <c r="H47" i="5"/>
  <c r="K35" i="7" l="1"/>
  <c r="O39" i="6"/>
  <c r="K39" i="6"/>
  <c r="L39" i="6"/>
  <c r="K34" i="7"/>
  <c r="L34" i="7"/>
  <c r="L28" i="7"/>
  <c r="K28" i="7"/>
  <c r="N40" i="7"/>
  <c r="K36" i="7"/>
  <c r="L35" i="7"/>
  <c r="J7" i="5"/>
  <c r="K26" i="7"/>
  <c r="K6" i="7"/>
  <c r="K37" i="7"/>
  <c r="J38" i="7"/>
  <c r="L38" i="7" s="1"/>
  <c r="L37" i="7"/>
  <c r="L31" i="7"/>
  <c r="K31" i="7"/>
  <c r="K13" i="7"/>
  <c r="G47" i="5"/>
  <c r="O47" i="5"/>
  <c r="L7" i="5" l="1"/>
  <c r="K7" i="5"/>
  <c r="K38" i="7"/>
  <c r="J47" i="5"/>
  <c r="L47" i="5" s="1"/>
  <c r="N25" i="6"/>
  <c r="K47" i="5" l="1"/>
  <c r="H25" i="6" l="1"/>
  <c r="O25" i="6" s="1"/>
  <c r="G25" i="6"/>
  <c r="H24" i="6"/>
  <c r="J25" i="6" l="1"/>
  <c r="G24" i="6"/>
  <c r="K25" i="6" l="1"/>
  <c r="L25" i="6"/>
  <c r="H40" i="6"/>
  <c r="H28" i="6"/>
  <c r="N35" i="6"/>
  <c r="N34" i="6"/>
  <c r="N33" i="6"/>
  <c r="N32" i="6"/>
  <c r="N31" i="6"/>
  <c r="N30" i="6"/>
  <c r="N29" i="6"/>
  <c r="N28" i="6"/>
  <c r="N27" i="6"/>
  <c r="N26" i="6"/>
  <c r="N24" i="6"/>
  <c r="G161" i="2"/>
  <c r="H161" i="2" s="1"/>
  <c r="G160" i="2"/>
  <c r="H160" i="2" s="1"/>
  <c r="G15" i="6"/>
  <c r="G16" i="6"/>
  <c r="G47" i="6"/>
  <c r="G33" i="6"/>
  <c r="G45" i="6"/>
  <c r="G26" i="6"/>
  <c r="G28" i="6"/>
  <c r="G30" i="6"/>
  <c r="G48" i="6"/>
  <c r="G44" i="6"/>
  <c r="G40" i="6"/>
  <c r="H5" i="6"/>
  <c r="O5" i="6" s="1"/>
  <c r="H6" i="6"/>
  <c r="O6" i="6" s="1"/>
  <c r="G46" i="6"/>
  <c r="G12" i="6"/>
  <c r="G11" i="6"/>
  <c r="G125" i="2"/>
  <c r="G36" i="6" s="1"/>
  <c r="G124" i="2"/>
  <c r="G46" i="5" s="1"/>
  <c r="H33" i="6" l="1"/>
  <c r="H11" i="6"/>
  <c r="H15" i="6"/>
  <c r="H47" i="6"/>
  <c r="H26" i="6"/>
  <c r="H44" i="6"/>
  <c r="H12" i="6"/>
  <c r="H7" i="6"/>
  <c r="O7" i="6" s="1"/>
  <c r="H13" i="6"/>
  <c r="G13" i="6"/>
  <c r="H43" i="6"/>
  <c r="G43" i="6"/>
  <c r="H31" i="6"/>
  <c r="G31" i="6"/>
  <c r="H27" i="6"/>
  <c r="G27" i="6"/>
  <c r="H50" i="6"/>
  <c r="G50" i="6"/>
  <c r="H41" i="6"/>
  <c r="G41" i="6"/>
  <c r="H17" i="6"/>
  <c r="G17" i="6"/>
  <c r="H124" i="2"/>
  <c r="G35" i="6"/>
  <c r="H38" i="6"/>
  <c r="G38" i="6"/>
  <c r="H34" i="6"/>
  <c r="G34" i="6"/>
  <c r="G44" i="5"/>
  <c r="G29" i="6"/>
  <c r="H49" i="6"/>
  <c r="G49" i="6"/>
  <c r="H42" i="6"/>
  <c r="G42" i="6"/>
  <c r="H16" i="6"/>
  <c r="H45" i="6"/>
  <c r="H30" i="6"/>
  <c r="H46" i="6"/>
  <c r="G45" i="5"/>
  <c r="G32" i="6"/>
  <c r="H48" i="6"/>
  <c r="H125" i="2"/>
  <c r="H36" i="6" s="1"/>
  <c r="H9" i="6"/>
  <c r="G9" i="6"/>
  <c r="G6" i="6"/>
  <c r="J6" i="6" s="1"/>
  <c r="L6" i="6" s="1"/>
  <c r="G5" i="6"/>
  <c r="J5" i="6" s="1"/>
  <c r="K5" i="6" s="1"/>
  <c r="G7" i="6"/>
  <c r="J7" i="6" s="1"/>
  <c r="H35" i="6" l="1"/>
  <c r="H46" i="5"/>
  <c r="O46" i="5" s="1"/>
  <c r="K7" i="6"/>
  <c r="H32" i="6"/>
  <c r="H45" i="5"/>
  <c r="O45" i="5" s="1"/>
  <c r="H29" i="6"/>
  <c r="H44" i="5"/>
  <c r="O44" i="5" s="1"/>
  <c r="L7" i="6"/>
  <c r="L5" i="6"/>
  <c r="K6" i="6"/>
  <c r="G25" i="5"/>
  <c r="J25" i="5" s="1"/>
  <c r="G29" i="5"/>
  <c r="J29" i="5" s="1"/>
  <c r="G28" i="5"/>
  <c r="J28" i="5" s="1"/>
  <c r="G27" i="5"/>
  <c r="J27" i="5" s="1"/>
  <c r="G26" i="5"/>
  <c r="J26" i="5" s="1"/>
  <c r="G24" i="5"/>
  <c r="J24" i="5" s="1"/>
  <c r="G23" i="5"/>
  <c r="J23" i="5" s="1"/>
  <c r="G22" i="5"/>
  <c r="J22" i="5" s="1"/>
  <c r="G21" i="5"/>
  <c r="J21" i="5" s="1"/>
  <c r="H21" i="5" l="1"/>
  <c r="K21" i="5" s="1"/>
  <c r="H20" i="5"/>
  <c r="O20" i="5" s="1"/>
  <c r="H29" i="5"/>
  <c r="H22" i="5"/>
  <c r="O22" i="5" s="1"/>
  <c r="H25" i="5"/>
  <c r="G20" i="5"/>
  <c r="J20" i="5" s="1"/>
  <c r="H23" i="5"/>
  <c r="O23" i="5" s="1"/>
  <c r="H27" i="5"/>
  <c r="H24" i="5"/>
  <c r="O24" i="5" s="1"/>
  <c r="H28" i="5" l="1"/>
  <c r="O28" i="5" s="1"/>
  <c r="H26" i="5"/>
  <c r="O26" i="5" s="1"/>
  <c r="H6" i="5"/>
  <c r="O6" i="5" s="1"/>
  <c r="G6" i="5"/>
  <c r="J6" i="5" s="1"/>
  <c r="L20" i="5"/>
  <c r="O21" i="5"/>
  <c r="L21" i="5"/>
  <c r="O27" i="5"/>
  <c r="O25" i="5"/>
  <c r="O29" i="5"/>
  <c r="L29" i="5"/>
  <c r="K29" i="5"/>
  <c r="K20" i="5"/>
  <c r="L24" i="5"/>
  <c r="L25" i="5"/>
  <c r="K24" i="5"/>
  <c r="K23" i="5"/>
  <c r="L23" i="5"/>
  <c r="K27" i="5"/>
  <c r="L27" i="5"/>
  <c r="L22" i="5"/>
  <c r="K22" i="5"/>
  <c r="G5" i="5"/>
  <c r="J5" i="5" l="1"/>
  <c r="L26" i="5"/>
  <c r="K26" i="5"/>
  <c r="L28" i="5"/>
  <c r="K28" i="5"/>
  <c r="K25" i="5"/>
  <c r="L6" i="5"/>
  <c r="K6" i="5"/>
  <c r="D82" i="3" l="1"/>
  <c r="D83" i="3"/>
  <c r="D84" i="3"/>
  <c r="D81" i="3"/>
  <c r="D80" i="3"/>
  <c r="D79" i="3"/>
  <c r="D78" i="3"/>
  <c r="D19" i="3"/>
  <c r="D20" i="3"/>
  <c r="D21" i="3"/>
  <c r="D22" i="3"/>
  <c r="D23" i="3"/>
  <c r="D24" i="3"/>
  <c r="H80" i="3"/>
  <c r="L80" i="3" s="1"/>
  <c r="H78" i="3"/>
  <c r="L78" i="3" s="1"/>
  <c r="H19" i="3" l="1"/>
  <c r="L19" i="3" s="1"/>
  <c r="I78" i="3"/>
  <c r="Q78" i="3" s="1"/>
  <c r="I19" i="3"/>
  <c r="Q19" i="3" s="1"/>
  <c r="I80" i="3"/>
  <c r="Q80" i="3" s="1"/>
  <c r="I21" i="3"/>
  <c r="Q21" i="3" s="1"/>
  <c r="H21" i="3"/>
  <c r="L21" i="3" s="1"/>
  <c r="M80" i="3" l="1"/>
  <c r="N80" i="3"/>
  <c r="M21" i="3"/>
  <c r="M78" i="3"/>
  <c r="N78" i="3"/>
  <c r="N21" i="3"/>
  <c r="N19" i="3"/>
  <c r="M19" i="3"/>
  <c r="G73" i="2"/>
  <c r="H73" i="2" s="1"/>
  <c r="G72" i="2"/>
  <c r="H72" i="2" s="1"/>
  <c r="G37" i="2"/>
  <c r="G11" i="5" s="1"/>
  <c r="J11" i="5" s="1"/>
  <c r="G12" i="5"/>
  <c r="J12" i="5" s="1"/>
  <c r="G13" i="5"/>
  <c r="J13" i="5" s="1"/>
  <c r="G14" i="5"/>
  <c r="J14" i="5" s="1"/>
  <c r="G16" i="5"/>
  <c r="G17" i="5"/>
  <c r="J17" i="5" s="1"/>
  <c r="G18" i="5"/>
  <c r="J18" i="5" s="1"/>
  <c r="G30" i="5"/>
  <c r="J30" i="5" s="1"/>
  <c r="G32" i="5"/>
  <c r="J32" i="5" s="1"/>
  <c r="G33" i="5"/>
  <c r="J33" i="5" s="1"/>
  <c r="G31" i="5"/>
  <c r="J31" i="5" s="1"/>
  <c r="G39" i="5"/>
  <c r="G40" i="5"/>
  <c r="G41" i="5"/>
  <c r="J41" i="5" s="1"/>
  <c r="H41" i="5"/>
  <c r="G42" i="5"/>
  <c r="J42" i="5" s="1"/>
  <c r="G43" i="5"/>
  <c r="J43" i="5" s="1"/>
  <c r="G48" i="5"/>
  <c r="J48" i="5" s="1"/>
  <c r="G49" i="5"/>
  <c r="J49" i="5" s="1"/>
  <c r="G50" i="5"/>
  <c r="G36" i="2"/>
  <c r="H36" i="2" s="1"/>
  <c r="H5" i="5" s="1"/>
  <c r="G37" i="5" l="1"/>
  <c r="G36" i="5"/>
  <c r="G35" i="5"/>
  <c r="G38" i="5"/>
  <c r="H43" i="5"/>
  <c r="H33" i="5"/>
  <c r="O33" i="5" s="1"/>
  <c r="J40" i="5"/>
  <c r="H50" i="5"/>
  <c r="H39" i="5"/>
  <c r="H49" i="5"/>
  <c r="H48" i="5"/>
  <c r="H42" i="5"/>
  <c r="O5" i="5"/>
  <c r="L5" i="5"/>
  <c r="K5" i="5"/>
  <c r="H32" i="5"/>
  <c r="H30" i="5"/>
  <c r="H17" i="5"/>
  <c r="H14" i="5"/>
  <c r="H12" i="5"/>
  <c r="H84" i="3"/>
  <c r="H24" i="3"/>
  <c r="H82" i="3"/>
  <c r="H22" i="3"/>
  <c r="H81" i="3"/>
  <c r="H18" i="5"/>
  <c r="H16" i="5"/>
  <c r="H13" i="5"/>
  <c r="H37" i="2"/>
  <c r="H11" i="5" s="1"/>
  <c r="H23" i="3"/>
  <c r="H83" i="3"/>
  <c r="H79" i="3"/>
  <c r="H20" i="3"/>
  <c r="I23" i="3"/>
  <c r="I83" i="3"/>
  <c r="I20" i="3"/>
  <c r="I79" i="3"/>
  <c r="I84" i="3"/>
  <c r="I24" i="3"/>
  <c r="I82" i="3"/>
  <c r="I22" i="3"/>
  <c r="I81" i="3"/>
  <c r="D76" i="3"/>
  <c r="D75" i="3"/>
  <c r="H74" i="3"/>
  <c r="D74" i="3"/>
  <c r="D73" i="3"/>
  <c r="D72" i="3"/>
  <c r="D71" i="3"/>
  <c r="D70" i="3"/>
  <c r="D69" i="3"/>
  <c r="D68" i="3"/>
  <c r="D50" i="3"/>
  <c r="D51" i="3"/>
  <c r="D52" i="3"/>
  <c r="D53" i="3"/>
  <c r="D54" i="3"/>
  <c r="D55" i="3"/>
  <c r="D56" i="3"/>
  <c r="D57" i="3"/>
  <c r="D58" i="3"/>
  <c r="H56" i="3"/>
  <c r="L56" i="3" s="1"/>
  <c r="D64" i="3"/>
  <c r="D49" i="3"/>
  <c r="D62" i="3"/>
  <c r="D60" i="3"/>
  <c r="D61" i="3"/>
  <c r="D63" i="3"/>
  <c r="D65" i="3"/>
  <c r="D48" i="3"/>
  <c r="D40" i="3"/>
  <c r="D41" i="3"/>
  <c r="D42" i="3"/>
  <c r="D43" i="3"/>
  <c r="D44" i="3"/>
  <c r="D45" i="3"/>
  <c r="D46" i="3"/>
  <c r="D37" i="3"/>
  <c r="D38" i="3"/>
  <c r="D39" i="3"/>
  <c r="D33" i="3"/>
  <c r="D34" i="3"/>
  <c r="D35" i="3"/>
  <c r="D36" i="3"/>
  <c r="D32" i="3"/>
  <c r="J50" i="5"/>
  <c r="J39" i="5"/>
  <c r="D66" i="3"/>
  <c r="D67" i="3"/>
  <c r="J36" i="5" l="1"/>
  <c r="J35" i="5"/>
  <c r="H36" i="5"/>
  <c r="H35" i="5"/>
  <c r="K33" i="5"/>
  <c r="L33" i="5"/>
  <c r="H31" i="5"/>
  <c r="H40" i="5"/>
  <c r="H37" i="5" s="1"/>
  <c r="O30" i="5"/>
  <c r="L30" i="5"/>
  <c r="K30" i="5"/>
  <c r="O32" i="5"/>
  <c r="L32" i="5"/>
  <c r="K32" i="5"/>
  <c r="L20" i="3"/>
  <c r="M20" i="3" s="1"/>
  <c r="L81" i="3"/>
  <c r="N81" i="3" s="1"/>
  <c r="L24" i="3"/>
  <c r="M24" i="3" s="1"/>
  <c r="L79" i="3"/>
  <c r="M79" i="3" s="1"/>
  <c r="L84" i="3"/>
  <c r="N84" i="3" s="1"/>
  <c r="L83" i="3"/>
  <c r="M83" i="3" s="1"/>
  <c r="L22" i="3"/>
  <c r="N22" i="3" s="1"/>
  <c r="L23" i="3"/>
  <c r="M23" i="3" s="1"/>
  <c r="L82" i="3"/>
  <c r="M82" i="3" s="1"/>
  <c r="Q81" i="3"/>
  <c r="Q24" i="3"/>
  <c r="Q83" i="3"/>
  <c r="Q84" i="3"/>
  <c r="Q23" i="3"/>
  <c r="Q22" i="3"/>
  <c r="Q79" i="3"/>
  <c r="Q82" i="3"/>
  <c r="Q20" i="3"/>
  <c r="I74" i="3"/>
  <c r="L74" i="3"/>
  <c r="H38" i="5" l="1"/>
  <c r="O38" i="5" s="1"/>
  <c r="L31" i="5"/>
  <c r="K31" i="5"/>
  <c r="O31" i="5"/>
  <c r="N20" i="3"/>
  <c r="M22" i="3"/>
  <c r="N82" i="3"/>
  <c r="M84" i="3"/>
  <c r="M81" i="3"/>
  <c r="N83" i="3"/>
  <c r="N24" i="3"/>
  <c r="N23" i="3"/>
  <c r="N79" i="3"/>
  <c r="I56" i="3"/>
  <c r="Q56" i="3" s="1"/>
  <c r="Q74" i="3"/>
  <c r="N74" i="3"/>
  <c r="M74" i="3"/>
  <c r="M56" i="3" l="1"/>
  <c r="N56" i="3"/>
  <c r="D25" i="3" l="1"/>
  <c r="D26" i="3"/>
  <c r="D27" i="3"/>
  <c r="D28" i="3"/>
  <c r="D29" i="3"/>
  <c r="D30" i="3"/>
  <c r="D16" i="3"/>
  <c r="D15" i="3"/>
  <c r="D12" i="3"/>
  <c r="D13" i="3"/>
  <c r="D11" i="3"/>
  <c r="D7" i="3"/>
  <c r="D6" i="3"/>
  <c r="D5" i="3"/>
  <c r="D9" i="3"/>
  <c r="D8" i="3"/>
  <c r="J16" i="5" l="1"/>
  <c r="G10" i="5"/>
  <c r="J10" i="5" s="1"/>
  <c r="H10" i="5"/>
  <c r="O43" i="5"/>
  <c r="O14" i="5"/>
  <c r="O18" i="5"/>
  <c r="O17" i="5"/>
  <c r="O12" i="5"/>
  <c r="O39" i="5"/>
  <c r="O13" i="5"/>
  <c r="L48" i="5"/>
  <c r="O16" i="5"/>
  <c r="O11" i="5"/>
  <c r="O36" i="5"/>
  <c r="O37" i="5"/>
  <c r="K17" i="5" l="1"/>
  <c r="L14" i="5"/>
  <c r="K11" i="5"/>
  <c r="O42" i="5"/>
  <c r="K12" i="5"/>
  <c r="K13" i="5"/>
  <c r="K10" i="5"/>
  <c r="K39" i="5"/>
  <c r="O49" i="5"/>
  <c r="K50" i="5"/>
  <c r="O50" i="5"/>
  <c r="L41" i="5"/>
  <c r="O41" i="5"/>
  <c r="L40" i="5"/>
  <c r="L17" i="5"/>
  <c r="K48" i="5"/>
  <c r="L39" i="5"/>
  <c r="O40" i="5"/>
  <c r="L50" i="5"/>
  <c r="K40" i="5"/>
  <c r="O48" i="5"/>
  <c r="K18" i="5"/>
  <c r="K49" i="5"/>
  <c r="O10" i="5"/>
  <c r="L49" i="5"/>
  <c r="L18" i="5"/>
  <c r="L16" i="5"/>
  <c r="K16" i="5"/>
  <c r="K43" i="5"/>
  <c r="O35" i="5"/>
  <c r="K41" i="5"/>
  <c r="L43" i="5"/>
  <c r="K42" i="5"/>
  <c r="L42" i="5"/>
  <c r="N52" i="5" l="1"/>
  <c r="L12" i="5"/>
  <c r="K14" i="5"/>
  <c r="K35" i="5"/>
  <c r="L35" i="5"/>
  <c r="L10" i="5"/>
  <c r="L11" i="5"/>
  <c r="L13" i="5"/>
  <c r="L36" i="5"/>
  <c r="K36" i="5"/>
  <c r="I33" i="3" l="1"/>
  <c r="Q33" i="3" s="1"/>
  <c r="H33" i="3"/>
  <c r="I27" i="3"/>
  <c r="Q27" i="3" s="1"/>
  <c r="H27" i="3"/>
  <c r="I64" i="3"/>
  <c r="Q64" i="3" s="1"/>
  <c r="H42" i="3"/>
  <c r="H64" i="3"/>
  <c r="H36" i="3"/>
  <c r="H39" i="3"/>
  <c r="H52" i="3"/>
  <c r="H70" i="3"/>
  <c r="I37" i="3"/>
  <c r="H37" i="3"/>
  <c r="I66" i="3"/>
  <c r="H66" i="3"/>
  <c r="I40" i="3"/>
  <c r="H40" i="3"/>
  <c r="I43" i="3"/>
  <c r="H43" i="3"/>
  <c r="I6" i="3"/>
  <c r="Q6" i="3" s="1"/>
  <c r="H6" i="3"/>
  <c r="I35" i="3"/>
  <c r="H35" i="3"/>
  <c r="I49" i="3"/>
  <c r="Q49" i="3" s="1"/>
  <c r="H49" i="3"/>
  <c r="I67" i="3"/>
  <c r="H67" i="3"/>
  <c r="I16" i="3"/>
  <c r="Q16" i="3" s="1"/>
  <c r="H16" i="3"/>
  <c r="I61" i="3"/>
  <c r="H61" i="3"/>
  <c r="I46" i="3"/>
  <c r="H46" i="3"/>
  <c r="I73" i="3"/>
  <c r="H73" i="3"/>
  <c r="H55" i="3"/>
  <c r="I25" i="3"/>
  <c r="Q25" i="3" s="1"/>
  <c r="H25" i="3"/>
  <c r="H41" i="3"/>
  <c r="H44" i="3"/>
  <c r="H38" i="3"/>
  <c r="H75" i="3"/>
  <c r="H57" i="3"/>
  <c r="I11" i="3"/>
  <c r="Q11" i="3" s="1"/>
  <c r="H11" i="3"/>
  <c r="I32" i="3"/>
  <c r="Q32" i="3" s="1"/>
  <c r="H32" i="3"/>
  <c r="I68" i="3"/>
  <c r="H50" i="3"/>
  <c r="H68" i="3"/>
  <c r="I58" i="3"/>
  <c r="Q58" i="3" s="1"/>
  <c r="H58" i="3"/>
  <c r="H76" i="3"/>
  <c r="H45" i="3"/>
  <c r="H65" i="3"/>
  <c r="I26" i="3"/>
  <c r="Q26" i="3" s="1"/>
  <c r="H26" i="3"/>
  <c r="I71" i="3"/>
  <c r="H71" i="3"/>
  <c r="H53" i="3"/>
  <c r="I12" i="3"/>
  <c r="H12" i="3"/>
  <c r="I29" i="3"/>
  <c r="Q29" i="3" s="1"/>
  <c r="H29" i="3"/>
  <c r="I34" i="3"/>
  <c r="H34" i="3"/>
  <c r="I7" i="3"/>
  <c r="Q7" i="3" s="1"/>
  <c r="H7" i="3"/>
  <c r="H62" i="3"/>
  <c r="I63" i="3"/>
  <c r="Q63" i="3" s="1"/>
  <c r="H63" i="3"/>
  <c r="I30" i="3"/>
  <c r="Q30" i="3" s="1"/>
  <c r="H30" i="3"/>
  <c r="I8" i="3"/>
  <c r="Q8" i="3" s="1"/>
  <c r="H8" i="3"/>
  <c r="I5" i="3"/>
  <c r="Q5" i="3" s="1"/>
  <c r="H5" i="3"/>
  <c r="I9" i="3"/>
  <c r="Q9" i="3" s="1"/>
  <c r="H9" i="3"/>
  <c r="I48" i="3"/>
  <c r="Q48" i="3" s="1"/>
  <c r="H48" i="3"/>
  <c r="I28" i="3"/>
  <c r="Q28" i="3" s="1"/>
  <c r="H28" i="3"/>
  <c r="I15" i="3"/>
  <c r="Q15" i="3" s="1"/>
  <c r="H15" i="3"/>
  <c r="I60" i="3"/>
  <c r="H60" i="3"/>
  <c r="I51" i="3"/>
  <c r="H51" i="3"/>
  <c r="H69" i="3"/>
  <c r="I72" i="3"/>
  <c r="H54" i="3"/>
  <c r="H72" i="3"/>
  <c r="I13" i="3"/>
  <c r="Q13" i="3" s="1"/>
  <c r="H13" i="3"/>
  <c r="I62" i="3"/>
  <c r="Q62" i="3" s="1"/>
  <c r="I57" i="3"/>
  <c r="I75" i="3"/>
  <c r="I52" i="3"/>
  <c r="Q52" i="3" s="1"/>
  <c r="I70" i="3"/>
  <c r="I50" i="3"/>
  <c r="I53" i="3"/>
  <c r="I45" i="3"/>
  <c r="I65" i="3"/>
  <c r="I38" i="3"/>
  <c r="I41" i="3"/>
  <c r="I44" i="3"/>
  <c r="I39" i="3"/>
  <c r="Q12" i="3"/>
  <c r="J60" i="3" l="1"/>
  <c r="Q60" i="3" s="1"/>
  <c r="J66" i="3"/>
  <c r="Q66" i="3" s="1"/>
  <c r="I54" i="3"/>
  <c r="Q54" i="3" s="1"/>
  <c r="I76" i="3"/>
  <c r="Q76" i="3" s="1"/>
  <c r="I42" i="3"/>
  <c r="J40" i="3" s="1"/>
  <c r="Q40" i="3" s="1"/>
  <c r="I55" i="3"/>
  <c r="Q55" i="3" s="1"/>
  <c r="I36" i="3"/>
  <c r="J34" i="3" s="1"/>
  <c r="Q34" i="3" s="1"/>
  <c r="L58" i="3"/>
  <c r="L16" i="3"/>
  <c r="L43" i="3"/>
  <c r="L27" i="3"/>
  <c r="L72" i="3"/>
  <c r="N72" i="3" s="1"/>
  <c r="L51" i="3"/>
  <c r="M51" i="3" s="1"/>
  <c r="L15" i="3"/>
  <c r="L48" i="3"/>
  <c r="L9" i="3"/>
  <c r="L8" i="3"/>
  <c r="L63" i="3"/>
  <c r="L7" i="3"/>
  <c r="L29" i="3"/>
  <c r="L53" i="3"/>
  <c r="M53" i="3" s="1"/>
  <c r="L76" i="3"/>
  <c r="L50" i="3"/>
  <c r="M50" i="3" s="1"/>
  <c r="L25" i="3"/>
  <c r="L71" i="3"/>
  <c r="N71" i="3" s="1"/>
  <c r="L57" i="3"/>
  <c r="M57" i="3" s="1"/>
  <c r="L66" i="3"/>
  <c r="I69" i="3"/>
  <c r="Q69" i="3" s="1"/>
  <c r="L13" i="3"/>
  <c r="L60" i="3"/>
  <c r="L28" i="3"/>
  <c r="L5" i="3"/>
  <c r="L30" i="3"/>
  <c r="L62" i="3"/>
  <c r="N62" i="3" s="1"/>
  <c r="L34" i="3"/>
  <c r="L12" i="3"/>
  <c r="L75" i="3"/>
  <c r="N75" i="3" s="1"/>
  <c r="L55" i="3"/>
  <c r="L52" i="3"/>
  <c r="M52" i="3" s="1"/>
  <c r="L64" i="3"/>
  <c r="L33" i="3"/>
  <c r="L54" i="3"/>
  <c r="L65" i="3"/>
  <c r="N65" i="3" s="1"/>
  <c r="L32" i="3"/>
  <c r="L49" i="3"/>
  <c r="L70" i="3"/>
  <c r="N70" i="3" s="1"/>
  <c r="L69" i="3"/>
  <c r="L26" i="3"/>
  <c r="L68" i="3"/>
  <c r="N68" i="3" s="1"/>
  <c r="L11" i="3"/>
  <c r="L73" i="3"/>
  <c r="N73" i="3" s="1"/>
  <c r="L6" i="3"/>
  <c r="L40" i="3"/>
  <c r="L37" i="3"/>
  <c r="Q51" i="3"/>
  <c r="Q53" i="3"/>
  <c r="Q57" i="3"/>
  <c r="Q71" i="3"/>
  <c r="Q68" i="3"/>
  <c r="Q75" i="3"/>
  <c r="Q72" i="3"/>
  <c r="Q50" i="3"/>
  <c r="Q70" i="3"/>
  <c r="Q73" i="3"/>
  <c r="J43" i="3"/>
  <c r="Q43" i="3" s="1"/>
  <c r="Q65" i="3"/>
  <c r="J37" i="3"/>
  <c r="Q37" i="3" s="1"/>
  <c r="N54" i="3" l="1"/>
  <c r="P86" i="3"/>
  <c r="M71" i="3"/>
  <c r="N76" i="3"/>
  <c r="M73" i="3"/>
  <c r="M72" i="3"/>
  <c r="M70" i="3"/>
  <c r="M76" i="3"/>
  <c r="M68" i="3"/>
  <c r="N52" i="3"/>
  <c r="N69" i="3"/>
  <c r="N53" i="3"/>
  <c r="N50" i="3"/>
  <c r="M62" i="3"/>
  <c r="M55" i="3"/>
  <c r="N51" i="3"/>
  <c r="M75" i="3"/>
  <c r="N55" i="3"/>
  <c r="N37" i="3"/>
  <c r="M37" i="3"/>
  <c r="M6" i="3"/>
  <c r="N6" i="3"/>
  <c r="M49" i="3"/>
  <c r="N49" i="3"/>
  <c r="N5" i="3"/>
  <c r="M5" i="3"/>
  <c r="N43" i="3"/>
  <c r="M43" i="3"/>
  <c r="M65" i="3"/>
  <c r="N57" i="3"/>
  <c r="M54" i="3"/>
  <c r="M26" i="3"/>
  <c r="N26" i="3"/>
  <c r="N64" i="3"/>
  <c r="M64" i="3"/>
  <c r="N12" i="3"/>
  <c r="M12" i="3"/>
  <c r="N60" i="3"/>
  <c r="M60" i="3"/>
  <c r="N29" i="3"/>
  <c r="M29" i="3"/>
  <c r="N63" i="3"/>
  <c r="M63" i="3"/>
  <c r="N15" i="3"/>
  <c r="M15" i="3"/>
  <c r="N58" i="3"/>
  <c r="M58" i="3"/>
  <c r="M7" i="3"/>
  <c r="N7" i="3"/>
  <c r="M69" i="3"/>
  <c r="N11" i="3"/>
  <c r="M11" i="3"/>
  <c r="N34" i="3"/>
  <c r="M34" i="3"/>
  <c r="M30" i="3"/>
  <c r="N30" i="3"/>
  <c r="N28" i="3"/>
  <c r="M28" i="3"/>
  <c r="N13" i="3"/>
  <c r="M13" i="3"/>
  <c r="N48" i="3"/>
  <c r="M48" i="3"/>
  <c r="N16" i="3"/>
  <c r="M16" i="3"/>
  <c r="M8" i="3"/>
  <c r="N8" i="3"/>
  <c r="M40" i="3"/>
  <c r="N40" i="3"/>
  <c r="N32" i="3"/>
  <c r="M32" i="3"/>
  <c r="N33" i="3"/>
  <c r="M33" i="3"/>
  <c r="N66" i="3"/>
  <c r="M66" i="3"/>
  <c r="M25" i="3"/>
  <c r="N25" i="3"/>
  <c r="M9" i="3"/>
  <c r="N9" i="3"/>
  <c r="N27" i="3"/>
  <c r="M27" i="3"/>
  <c r="O50" i="6" l="1"/>
  <c r="J50" i="6" l="1"/>
  <c r="L50" i="6" l="1"/>
  <c r="K50" i="6"/>
  <c r="O49" i="6" l="1"/>
  <c r="G21" i="6" l="1"/>
  <c r="G22" i="6"/>
  <c r="J24" i="6"/>
  <c r="K24" i="6" s="1"/>
  <c r="G20" i="6"/>
  <c r="G19" i="6"/>
  <c r="J12" i="6"/>
  <c r="K12" i="6" s="1"/>
  <c r="J46" i="6"/>
  <c r="K46" i="6" s="1"/>
  <c r="J34" i="6"/>
  <c r="K34" i="6" s="1"/>
  <c r="J29" i="6"/>
  <c r="J33" i="6"/>
  <c r="K33" i="6" s="1"/>
  <c r="J36" i="6"/>
  <c r="K36" i="6" s="1"/>
  <c r="J13" i="6"/>
  <c r="L13" i="6" s="1"/>
  <c r="J40" i="6"/>
  <c r="K40" i="6" s="1"/>
  <c r="J48" i="6"/>
  <c r="L48" i="6" s="1"/>
  <c r="J28" i="6"/>
  <c r="L28" i="6" s="1"/>
  <c r="J32" i="6"/>
  <c r="J47" i="6"/>
  <c r="L47" i="6" s="1"/>
  <c r="J16" i="6"/>
  <c r="L16" i="6" s="1"/>
  <c r="J15" i="6"/>
  <c r="L15" i="6" s="1"/>
  <c r="J9" i="6"/>
  <c r="K9" i="6" s="1"/>
  <c r="J38" i="6"/>
  <c r="K38" i="6" s="1"/>
  <c r="J44" i="6"/>
  <c r="K44" i="6" s="1"/>
  <c r="J30" i="6"/>
  <c r="K30" i="6" s="1"/>
  <c r="J26" i="6"/>
  <c r="K26" i="6" s="1"/>
  <c r="J45" i="6"/>
  <c r="K45" i="6" s="1"/>
  <c r="J41" i="6"/>
  <c r="L41" i="6" s="1"/>
  <c r="J17" i="6"/>
  <c r="L17" i="6" s="1"/>
  <c r="J11" i="6"/>
  <c r="L11" i="6" s="1"/>
  <c r="J43" i="6"/>
  <c r="K43" i="6" s="1"/>
  <c r="J31" i="6"/>
  <c r="L31" i="6" s="1"/>
  <c r="J27" i="6"/>
  <c r="K27" i="6" s="1"/>
  <c r="J49" i="6"/>
  <c r="J42" i="6"/>
  <c r="L42" i="6" s="1"/>
  <c r="J35" i="6"/>
  <c r="J46" i="5" s="1"/>
  <c r="O9" i="6"/>
  <c r="O38" i="6"/>
  <c r="O44" i="6"/>
  <c r="O30" i="6"/>
  <c r="O26" i="6"/>
  <c r="O45" i="6"/>
  <c r="O41" i="6"/>
  <c r="O17" i="6"/>
  <c r="O42" i="6"/>
  <c r="O36" i="6"/>
  <c r="O13" i="6"/>
  <c r="O40" i="6"/>
  <c r="O48" i="6"/>
  <c r="O28" i="6"/>
  <c r="O32" i="6"/>
  <c r="H22" i="6"/>
  <c r="O24" i="6"/>
  <c r="H19" i="6"/>
  <c r="H20" i="6"/>
  <c r="O12" i="6"/>
  <c r="O46" i="6"/>
  <c r="O34" i="6"/>
  <c r="O29" i="6"/>
  <c r="O33" i="6"/>
  <c r="O47" i="6"/>
  <c r="O16" i="6"/>
  <c r="O15" i="6"/>
  <c r="O11" i="6"/>
  <c r="O43" i="6"/>
  <c r="O31" i="6"/>
  <c r="O27" i="6"/>
  <c r="L38" i="6" l="1"/>
  <c r="L46" i="5"/>
  <c r="K46" i="5"/>
  <c r="J37" i="5"/>
  <c r="K32" i="6"/>
  <c r="J45" i="5"/>
  <c r="K29" i="6"/>
  <c r="J44" i="5"/>
  <c r="K31" i="6"/>
  <c r="K42" i="6"/>
  <c r="K17" i="6"/>
  <c r="L44" i="6"/>
  <c r="K11" i="6"/>
  <c r="L36" i="6"/>
  <c r="L43" i="6"/>
  <c r="L45" i="6"/>
  <c r="K15" i="6"/>
  <c r="L33" i="6"/>
  <c r="L32" i="6"/>
  <c r="L30" i="6"/>
  <c r="K16" i="6"/>
  <c r="K47" i="6"/>
  <c r="L34" i="6"/>
  <c r="K13" i="6"/>
  <c r="K28" i="6"/>
  <c r="L40" i="6"/>
  <c r="K41" i="6"/>
  <c r="L46" i="6"/>
  <c r="L29" i="6"/>
  <c r="L27" i="6"/>
  <c r="L12" i="6"/>
  <c r="K48" i="6"/>
  <c r="L26" i="6"/>
  <c r="J20" i="6"/>
  <c r="K20" i="6" s="1"/>
  <c r="J21" i="6"/>
  <c r="J22" i="6"/>
  <c r="L22" i="6" s="1"/>
  <c r="J19" i="6"/>
  <c r="L19" i="6" s="1"/>
  <c r="L9" i="6"/>
  <c r="L49" i="6"/>
  <c r="K49" i="6"/>
  <c r="L24" i="6"/>
  <c r="H21" i="6"/>
  <c r="O22" i="6"/>
  <c r="O20" i="6"/>
  <c r="O35" i="6"/>
  <c r="N52" i="6" s="1"/>
  <c r="K35" i="6"/>
  <c r="L35" i="6"/>
  <c r="O19" i="6"/>
  <c r="K37" i="5" l="1"/>
  <c r="L37" i="5"/>
  <c r="J38" i="5"/>
  <c r="K38" i="5" s="1"/>
  <c r="K44" i="5"/>
  <c r="L44" i="5"/>
  <c r="L45" i="5"/>
  <c r="K45" i="5"/>
  <c r="K22" i="6"/>
  <c r="K19" i="6"/>
  <c r="L20" i="6"/>
  <c r="K21" i="6"/>
  <c r="O21" i="6"/>
  <c r="L21" i="6"/>
  <c r="L38" i="5" l="1"/>
</calcChain>
</file>

<file path=xl/sharedStrings.xml><?xml version="1.0" encoding="utf-8"?>
<sst xmlns="http://schemas.openxmlformats.org/spreadsheetml/2006/main" count="1159" uniqueCount="580">
  <si>
    <t>Код</t>
  </si>
  <si>
    <t>Наименование</t>
  </si>
  <si>
    <t>Основные характеристики</t>
  </si>
  <si>
    <t>Состав базового комплекта</t>
  </si>
  <si>
    <t>Дополнительные аксессуары</t>
  </si>
  <si>
    <t>Шлагбаум</t>
  </si>
  <si>
    <t>до 500 кг, до 5 м</t>
  </si>
  <si>
    <t>до 4 м</t>
  </si>
  <si>
    <t>до 5 м</t>
  </si>
  <si>
    <t>до 6 м</t>
  </si>
  <si>
    <t>%</t>
  </si>
  <si>
    <t>RUR</t>
  </si>
  <si>
    <t>Доходность на перепродаже в розницу</t>
  </si>
  <si>
    <t>до 500кг</t>
  </si>
  <si>
    <t>до 1000кг</t>
  </si>
  <si>
    <t>Региональная наценка, %</t>
  </si>
  <si>
    <t>Перечень</t>
  </si>
  <si>
    <t>Комментарии</t>
  </si>
  <si>
    <t>Артикул</t>
  </si>
  <si>
    <t>Цвет</t>
  </si>
  <si>
    <t>Ед. изм.</t>
  </si>
  <si>
    <t>-</t>
  </si>
  <si>
    <t>шт.</t>
  </si>
  <si>
    <t>Комплект для автоматизации откатных ворот</t>
  </si>
  <si>
    <t>пара</t>
  </si>
  <si>
    <t>к-т</t>
  </si>
  <si>
    <t>Комплект для автоматизации распашных ворот</t>
  </si>
  <si>
    <t>тяговое усилие 550Н, мощность 250Вт, 16 циклов в сутки, скорость 160 мм/с</t>
  </si>
  <si>
    <t>тяговое усилие 650Н, мощность 250Вт, 16 циклов в сутки, скорость 160 мм/с</t>
  </si>
  <si>
    <t>до 12,6 м²</t>
  </si>
  <si>
    <t>до 15,0м²</t>
  </si>
  <si>
    <t>высота ворот до 2,28 м</t>
  </si>
  <si>
    <t>высота ворот до 3,085 м</t>
  </si>
  <si>
    <t>SZ-11SL</t>
  </si>
  <si>
    <t>SZ-12SL (RU)</t>
  </si>
  <si>
    <t>высота ворот до 2,70 м</t>
  </si>
  <si>
    <t>SZ-13SL</t>
  </si>
  <si>
    <t>Аксессуары для высокого типа монтажа секционных ворот</t>
  </si>
  <si>
    <t>при HL* ворот &lt; 900мм* (длина 1000 мм)</t>
  </si>
  <si>
    <t>при HL* ворот ≥ 900мм (длина 2125 мм)</t>
  </si>
  <si>
    <t>*высота ходовой планки (см. монтажные схемы ворот)</t>
  </si>
  <si>
    <t>Digital 313</t>
  </si>
  <si>
    <t>Digital 304</t>
  </si>
  <si>
    <t>Digital 323</t>
  </si>
  <si>
    <t>Command 107</t>
  </si>
  <si>
    <t>Digital 339.2</t>
  </si>
  <si>
    <t>Special 630</t>
  </si>
  <si>
    <t>Индукционная петля</t>
  </si>
  <si>
    <t>Кабели</t>
  </si>
  <si>
    <t>Special 302</t>
  </si>
  <si>
    <t>Protect switch 190</t>
  </si>
  <si>
    <t>Command 108</t>
  </si>
  <si>
    <t>Электроприводы для промышленных секционных ворот ЭКОНОМИЧНАЯ СЕРИЯ</t>
  </si>
  <si>
    <t>до 18м²</t>
  </si>
  <si>
    <t>до 30м²</t>
  </si>
  <si>
    <t>до 46,7 м²</t>
  </si>
  <si>
    <t>до 60 м²</t>
  </si>
  <si>
    <t>Съемная плата ZM-SKS B</t>
  </si>
  <si>
    <t xml:space="preserve">Радиоприемник встраиваемый Digital CS для приводов STA с блоком управления CS300 (433 МГц) </t>
  </si>
  <si>
    <t>Оптосенсор 10500 мм для приводов STAW1 и STA1</t>
  </si>
  <si>
    <t>Спиральный кабель для оптосенсора 10500</t>
  </si>
  <si>
    <t>Съемная ЖК панель для настройки всех возможных функций приводов STAW1 и STA1</t>
  </si>
  <si>
    <t>Соединительный кабель STA-CS300 (11 м)</t>
  </si>
  <si>
    <t>м</t>
  </si>
  <si>
    <t>Муфта для цепной передачи под вал 25,4</t>
  </si>
  <si>
    <t>Муфта для цепной передачи под вал 31,75</t>
  </si>
  <si>
    <t>Сигнальные лампы</t>
  </si>
  <si>
    <t>Автоматика MARANTEC</t>
  </si>
  <si>
    <t>Электропривод STAW1-7-19 KE/230V</t>
  </si>
  <si>
    <t>Электропривод STA1-10-24 KE/400V</t>
  </si>
  <si>
    <t>Электропривод STA1-14-19 KE AWG, 31,75 mm, 3PH</t>
  </si>
  <si>
    <t>Электропривод MDF 20-18-18 KE/400V AWG, 31,75</t>
  </si>
  <si>
    <t>Комплект STAC для автоматизации промышленных ворот (RU)</t>
  </si>
  <si>
    <t>Комплект STAWC для автоматизации промышленных ворот (RU)</t>
  </si>
  <si>
    <t>Комплект Comfort 50 для гаражных ворот</t>
  </si>
  <si>
    <t>Комплект Comfort 60 для гаражных ворот</t>
  </si>
  <si>
    <t>Комплект Comfort 60L для гаражных ворот</t>
  </si>
  <si>
    <t>Электропривод Comfort 270</t>
  </si>
  <si>
    <t>Электропривод Comfort 280</t>
  </si>
  <si>
    <t>Блок управления CS 300 230V</t>
  </si>
  <si>
    <t>Блок управления CS 300 400V</t>
  </si>
  <si>
    <t>Блок управления Control 401 для индукционной петли</t>
  </si>
  <si>
    <t>Микропульт 3к Digital 313 (433 МГц)</t>
  </si>
  <si>
    <t>Пульт ДУ автомобильный 3к Digital 323 (433 МГц)</t>
  </si>
  <si>
    <t>Приемник блока ДУ наружный 1 канальный Digital 339.2 (433 МГц)</t>
  </si>
  <si>
    <t>Радиоприемник встраиваемый Digital CS (433 МГц)</t>
  </si>
  <si>
    <t>Адаптер для вала 40 мм</t>
  </si>
  <si>
    <t>Комплект оптосенсоров с коммутационным набором</t>
  </si>
  <si>
    <t>Набор удлинительный Special 501</t>
  </si>
  <si>
    <t>Цепь аварийного подъёма</t>
  </si>
  <si>
    <t>Трос разблокировки Special 302</t>
  </si>
  <si>
    <t>кабель для индукционной петли, 50 м</t>
  </si>
  <si>
    <t>Лампа сигнальная красная</t>
  </si>
  <si>
    <t>Лампа сигнальная зеленая</t>
  </si>
  <si>
    <t>Удлинительная тяга</t>
  </si>
  <si>
    <t>Тяга удлинительная Special 104</t>
  </si>
  <si>
    <t>Соединительный кабель STA-CS300 (5 м)</t>
  </si>
  <si>
    <t>Оптосенсор 10500 мм для приводов STA</t>
  </si>
  <si>
    <t>Спиральный кабель для оптосенсора приводов STA</t>
  </si>
  <si>
    <t>Съемная ЖК панель для настройки CS 300</t>
  </si>
  <si>
    <t xml:space="preserve">Фотоэлементы Special 630   </t>
  </si>
  <si>
    <t>Соединительное звено цепи</t>
  </si>
  <si>
    <t>Кронштейн металлический K1, MDF20</t>
  </si>
  <si>
    <t>Осевая цепная передача для Dynamic XS Plus (1:1)</t>
  </si>
  <si>
    <t>Осевая цепная передача для Dynamic XS Plus (1:1,2)</t>
  </si>
  <si>
    <t>Рейка зубчатая ременная SZ-11SL</t>
  </si>
  <si>
    <t>Рейка зубчатая ременная SZ-12SL (RU)</t>
  </si>
  <si>
    <t>Рейка зубчатая ременная SZ-13SL</t>
  </si>
  <si>
    <t>Панель управления кнопочная Command 107</t>
  </si>
  <si>
    <t>Устройство для настройки блока управления привода Command 108</t>
  </si>
  <si>
    <t>Коммутационный набор (контакт калитки - Comfort 2xx.2)</t>
  </si>
  <si>
    <t>Розничная цена (рыночная), RUR с НДС</t>
  </si>
  <si>
    <t>Количество для заказа</t>
  </si>
  <si>
    <t>Комплекты электроприводов для откатных ворот - серия FORT</t>
  </si>
  <si>
    <t>FT424KIT</t>
  </si>
  <si>
    <t>до 400кг</t>
  </si>
  <si>
    <t>24В, max тяговое усилие 350Н, интенсивность 40 циклов/час, IP44</t>
  </si>
  <si>
    <t>Электропривод  со встроенным блоком управления;
Радиоприемник;
Два двухканальных пульта;
Монтажный комплект.</t>
  </si>
  <si>
    <t>FT500KIT</t>
  </si>
  <si>
    <t>230В, max тяговое усилие 450Н, интенсивность 30%, IP44</t>
  </si>
  <si>
    <t>FT624KIT</t>
  </si>
  <si>
    <t>до 600кг</t>
  </si>
  <si>
    <t>24В, max тяговое усилие 550Н, интенсивность 40 циклов/час, IP44</t>
  </si>
  <si>
    <t>FT700KIT</t>
  </si>
  <si>
    <t>до 700кг</t>
  </si>
  <si>
    <t>230В, max тяговое усилие 600Н, интенсивность 30%, IP44</t>
  </si>
  <si>
    <t>FT1000KIT</t>
  </si>
  <si>
    <t>230В, max тяговое усилие 900Н, интенсивность 30%, IP44</t>
  </si>
  <si>
    <t>Комплекты электроприводов для распашных ворот - серия ABACUS</t>
  </si>
  <si>
    <t>AS224KIT</t>
  </si>
  <si>
    <t>до 300 кг, до 2,2 м</t>
  </si>
  <si>
    <t>24В, max тяговое усилие 1500Н, интенсивность 30 циклов/час, IP44</t>
  </si>
  <si>
    <r>
      <t xml:space="preserve">Электропривод  </t>
    </r>
    <r>
      <rPr>
        <sz val="8"/>
        <rFont val="Arial Cyr"/>
        <charset val="204"/>
      </rPr>
      <t>линейный 2 шт.;</t>
    </r>
    <r>
      <rPr>
        <sz val="8"/>
        <color indexed="8"/>
        <rFont val="Arial Cyr"/>
        <charset val="204"/>
      </rPr>
      <t xml:space="preserve">
Блок управления со встроенным радиоприемником;
Два двухканальных пульта;
Монтажный комплект.</t>
    </r>
  </si>
  <si>
    <t>AS300KIT</t>
  </si>
  <si>
    <t>до 500 кг, до 3 м</t>
  </si>
  <si>
    <t>230В, max тяговое усилие 3200Н, интенсивность 30%, IP44</t>
  </si>
  <si>
    <t>AS500KIT</t>
  </si>
  <si>
    <t>KEEP2-B</t>
  </si>
  <si>
    <t>2-х канальный пульт дистанционного управления, черный</t>
  </si>
  <si>
    <t>RCV</t>
  </si>
  <si>
    <t>Универсальный двухканальный радиоприемник, память на 500 пультов</t>
  </si>
  <si>
    <t>DTS</t>
  </si>
  <si>
    <t>Фотоэлементы проводные, компактные</t>
  </si>
  <si>
    <t>SWIFT</t>
  </si>
  <si>
    <t>4-х канальный пульт дистанционного управления, черный</t>
  </si>
  <si>
    <t>LT500 к-т *</t>
  </si>
  <si>
    <t>24В, крутящий момент 300Нм, интенсивность 80%</t>
  </si>
  <si>
    <t>LT600 к-т *</t>
  </si>
  <si>
    <t>LT500</t>
  </si>
  <si>
    <t>Тумба шлагбаума  со встроенным блоком управления и радиоприемником;
Монтажный комплект (основание монтажное, анкерные крюки).</t>
  </si>
  <si>
    <t>LT600</t>
  </si>
  <si>
    <t>LTS</t>
  </si>
  <si>
    <t>Наклейка светоотражающая "COMUNELLO" (24шт.)</t>
  </si>
  <si>
    <t>Итого сумма заказа</t>
  </si>
  <si>
    <t>Comunello</t>
  </si>
  <si>
    <t>Пульт ДУ 2к черный Comunello</t>
  </si>
  <si>
    <t>Фотоэлементы компактные</t>
  </si>
  <si>
    <t>Лампа сигнальная 24В</t>
  </si>
  <si>
    <t>Приемник 2к универсальный Comunello</t>
  </si>
  <si>
    <t>Пульт ДУ 4к черный Comunello</t>
  </si>
  <si>
    <r>
      <t xml:space="preserve">рейка приводная цельная с </t>
    </r>
    <r>
      <rPr>
        <b/>
        <sz val="8"/>
        <color indexed="8"/>
        <rFont val="Arial Cyr"/>
        <charset val="204"/>
      </rPr>
      <t>зубчатым</t>
    </r>
    <r>
      <rPr>
        <sz val="8"/>
        <color indexed="8"/>
        <rFont val="Arial Cyr"/>
        <charset val="204"/>
      </rPr>
      <t xml:space="preserve"> </t>
    </r>
    <r>
      <rPr>
        <b/>
        <sz val="8"/>
        <color indexed="8"/>
        <rFont val="Arial Cyr"/>
        <charset val="204"/>
      </rPr>
      <t xml:space="preserve">ремнем </t>
    </r>
    <r>
      <rPr>
        <sz val="8"/>
        <color indexed="8"/>
        <rFont val="Arial Cyr"/>
        <charset val="204"/>
      </rPr>
      <t xml:space="preserve">       </t>
    </r>
  </si>
  <si>
    <t>до 9,0 м²
до 2,7 м</t>
  </si>
  <si>
    <t>до 7,6 м²
до 2,7 м</t>
  </si>
  <si>
    <t>до 9,0 м²
до 3,085 м</t>
  </si>
  <si>
    <t>Электропривод со встроенным БУ
Встроенный приемник
2-канальный пульт
Ременная рейка длиной 3,530 м</t>
  </si>
  <si>
    <r>
      <t xml:space="preserve">Электропривод со встроенным БУ
Встроенный приемник
2-канальный пульт
</t>
    </r>
    <r>
      <rPr>
        <sz val="8"/>
        <color rgb="FFFF0000"/>
        <rFont val="Arial Cyr"/>
        <charset val="204"/>
      </rPr>
      <t xml:space="preserve">Необходимо доукомплектовывать направляющей рейкой! </t>
    </r>
  </si>
  <si>
    <r>
      <t xml:space="preserve">Электропривод со встроенным БУ
Встроенный приемник
2-канальный пульт
</t>
    </r>
    <r>
      <rPr>
        <b/>
        <sz val="8"/>
        <rFont val="Arial Cyr"/>
        <charset val="204"/>
      </rPr>
      <t>Ременная рейка длиной 4,09 м</t>
    </r>
  </si>
  <si>
    <r>
      <t xml:space="preserve">тяговое усилие 850Н, мощность 250Вт/4Вт в режиме ожидания, 32 цикла в сутки, </t>
    </r>
    <r>
      <rPr>
        <b/>
        <i/>
        <sz val="8"/>
        <color indexed="8"/>
        <rFont val="Arial Cyr"/>
        <charset val="204"/>
      </rPr>
      <t>скорость 235 мм/с</t>
    </r>
  </si>
  <si>
    <r>
      <t xml:space="preserve">тяговое усилие 1100Н, мощность 300Вт/4Вт в режиме ожидания, 60 циклов в сутки, </t>
    </r>
    <r>
      <rPr>
        <b/>
        <i/>
        <sz val="8"/>
        <color indexed="8"/>
        <rFont val="Arial Cyr"/>
        <charset val="204"/>
      </rPr>
      <t>скорость 180 мм/с</t>
    </r>
  </si>
  <si>
    <t xml:space="preserve">Электроприводы Comfort для гаражных секционных ворот </t>
  </si>
  <si>
    <t>Универсальный приемник блока ДУ, внешний, 1-х канальный, IP20 433МГц</t>
  </si>
  <si>
    <t>Универсальный приемник блока ДУ, внешний, 2-х канальный, IP20 433МГц</t>
  </si>
  <si>
    <r>
      <t xml:space="preserve">Фотоэлементы, IP65 для гаражных приводов </t>
    </r>
    <r>
      <rPr>
        <b/>
        <sz val="8"/>
        <rFont val="Arial Cyr"/>
        <charset val="204"/>
      </rPr>
      <t>Comfort (не совместимы с STAC/STAW, STA c БУ CS300)</t>
    </r>
  </si>
  <si>
    <t>Трос разблокировки с крепежом, длина  4,5 м (для Comfort)</t>
  </si>
  <si>
    <t>Коммутационный набор для подключения датчика калитки к приводам Comfort</t>
  </si>
  <si>
    <t xml:space="preserve">Кнопочная панель для установки внутри помещения. Управление воротами в импульсном режиме, встроенной подсветкой привода, режим "отпуск". (для приводов Comfort) </t>
  </si>
  <si>
    <t>Устройство для настройки блока управления привода (кабель 3 м) - позволяет программировать привод дистанционно. Настраиваемые параметры отображаются на ЖК-дисплее. Только для Comfort 260,270,280.</t>
  </si>
  <si>
    <r>
      <t>удлинительная тяга</t>
    </r>
    <r>
      <rPr>
        <b/>
        <sz val="8"/>
        <color indexed="8"/>
        <rFont val="Arial Cyr"/>
        <charset val="204"/>
      </rPr>
      <t xml:space="preserve"> (для высокого монтажа ворот)</t>
    </r>
  </si>
  <si>
    <r>
      <t>Комплект</t>
    </r>
    <r>
      <rPr>
        <b/>
        <i/>
        <sz val="8"/>
        <rFont val="Arial Cyr"/>
        <charset val="204"/>
      </rPr>
      <t xml:space="preserve"> Comfort 50</t>
    </r>
    <r>
      <rPr>
        <b/>
        <sz val="8"/>
        <rFont val="Arial Cyr"/>
        <charset val="204"/>
      </rPr>
      <t xml:space="preserve"> для гаражных ворот</t>
    </r>
  </si>
  <si>
    <r>
      <t>Комплект</t>
    </r>
    <r>
      <rPr>
        <b/>
        <i/>
        <sz val="8"/>
        <rFont val="Arial Cyr"/>
        <charset val="204"/>
      </rPr>
      <t xml:space="preserve"> Comfort 60</t>
    </r>
    <r>
      <rPr>
        <b/>
        <sz val="8"/>
        <rFont val="Arial Cyr"/>
        <charset val="204"/>
      </rPr>
      <t xml:space="preserve"> для гаражных ворот</t>
    </r>
  </si>
  <si>
    <r>
      <t xml:space="preserve">Комплект </t>
    </r>
    <r>
      <rPr>
        <b/>
        <i/>
        <sz val="8"/>
        <rFont val="Arial Cyr"/>
        <charset val="204"/>
      </rPr>
      <t>Comfort 60L</t>
    </r>
    <r>
      <rPr>
        <b/>
        <sz val="8"/>
        <rFont val="Arial Cyr"/>
        <charset val="204"/>
      </rPr>
      <t xml:space="preserve"> для гаражных ворот</t>
    </r>
  </si>
  <si>
    <r>
      <t xml:space="preserve">Электропривод </t>
    </r>
    <r>
      <rPr>
        <b/>
        <i/>
        <sz val="8"/>
        <rFont val="Arial Cyr"/>
        <charset val="204"/>
      </rPr>
      <t>Comfort 270</t>
    </r>
  </si>
  <si>
    <r>
      <t xml:space="preserve">Электропривод </t>
    </r>
    <r>
      <rPr>
        <b/>
        <i/>
        <sz val="8"/>
        <rFont val="Arial Cyr"/>
        <charset val="204"/>
      </rPr>
      <t>Comfort 280</t>
    </r>
  </si>
  <si>
    <t>Дополнительные аксессуары для приводов Comfort для гаражных ворот</t>
  </si>
  <si>
    <t>Направляющие рейки ременные для приводов Comfort для гаражных ворот</t>
  </si>
  <si>
    <t>Базовая цена, RUR с НДС</t>
  </si>
  <si>
    <t>АВТОМАТИКА MARANTEC (Германия) — качество от производителя с мировым именем</t>
  </si>
  <si>
    <t>Скидка клиента
Comunello</t>
  </si>
  <si>
    <t>Скидка клиента
Marantec</t>
  </si>
  <si>
    <r>
      <t>230В,</t>
    </r>
    <r>
      <rPr>
        <b/>
        <sz val="8"/>
        <color rgb="FFFF0000"/>
        <rFont val="Arial Cyr"/>
        <charset val="204"/>
      </rPr>
      <t xml:space="preserve"> </t>
    </r>
    <r>
      <rPr>
        <sz val="8"/>
        <rFont val="Arial Cyr"/>
        <charset val="204"/>
      </rPr>
      <t>до 260 кг,</t>
    </r>
    <r>
      <rPr>
        <b/>
        <sz val="8"/>
        <color rgb="FFFF0000"/>
        <rFont val="Arial Cyr"/>
        <charset val="204"/>
      </rPr>
      <t xml:space="preserve"> IP65, до -25С</t>
    </r>
    <r>
      <rPr>
        <sz val="8"/>
        <rFont val="Arial Cyr"/>
        <charset val="204"/>
      </rPr>
      <t>, мощность 0,37 КВт, ED 25%, цепь в комплекте.</t>
    </r>
  </si>
  <si>
    <r>
      <t xml:space="preserve">400В, до 455 кг, </t>
    </r>
    <r>
      <rPr>
        <b/>
        <sz val="8"/>
        <color rgb="FFFF0000"/>
        <rFont val="Arial Cyr"/>
        <charset val="204"/>
      </rPr>
      <t>IP65, до -25С</t>
    </r>
    <r>
      <rPr>
        <sz val="8"/>
        <rFont val="Arial Cyr"/>
        <charset val="204"/>
      </rPr>
      <t>, мощность 0,37 КВт, ED 60%, цепь в комплекте.</t>
    </r>
  </si>
  <si>
    <r>
      <t>400В,</t>
    </r>
    <r>
      <rPr>
        <b/>
        <sz val="8"/>
        <color rgb="FFFF0000"/>
        <rFont val="Arial Cyr"/>
        <charset val="204"/>
      </rPr>
      <t xml:space="preserve"> до 1000 кг, </t>
    </r>
    <r>
      <rPr>
        <sz val="8"/>
        <color theme="1"/>
        <rFont val="Arial Cyr"/>
        <charset val="204"/>
      </rPr>
      <t>IP54,</t>
    </r>
    <r>
      <rPr>
        <b/>
        <sz val="8"/>
        <color rgb="FFFF0000"/>
        <rFont val="Arial Cyr"/>
        <charset val="204"/>
      </rPr>
      <t xml:space="preserve"> </t>
    </r>
    <r>
      <rPr>
        <sz val="8"/>
        <rFont val="Arial Cyr"/>
        <charset val="204"/>
      </rPr>
      <t>до -20С, мощность 0,65 КВт, ED 60%, цепь в комплекте.</t>
    </r>
  </si>
  <si>
    <r>
      <t xml:space="preserve">К-т электропривода STAWC 
</t>
    </r>
    <r>
      <rPr>
        <b/>
        <u/>
        <sz val="8"/>
        <rFont val="Arial Cyr"/>
        <charset val="204"/>
      </rPr>
      <t xml:space="preserve">со встроенным БУ </t>
    </r>
  </si>
  <si>
    <r>
      <t xml:space="preserve">К-т электропривода STAC 
</t>
    </r>
    <r>
      <rPr>
        <b/>
        <u/>
        <sz val="8"/>
        <rFont val="Arial Cyr"/>
        <charset val="204"/>
      </rPr>
      <t xml:space="preserve">со встроенным БУ </t>
    </r>
  </si>
  <si>
    <r>
      <t>400В,</t>
    </r>
    <r>
      <rPr>
        <b/>
        <sz val="8"/>
        <color rgb="FFFF0000"/>
        <rFont val="Arial Cyr"/>
        <charset val="204"/>
      </rPr>
      <t xml:space="preserve"> до 780 кг, IP65, до -25С</t>
    </r>
    <r>
      <rPr>
        <sz val="8"/>
        <rFont val="Arial Cyr"/>
        <charset val="204"/>
      </rPr>
      <t>, мощность 0,65 КВт, ED 60%, цепь в комплекте, под вал диаметром 31,75 мм</t>
    </r>
  </si>
  <si>
    <t>Оптосенсоры</t>
  </si>
  <si>
    <t>Расширение функциональности</t>
  </si>
  <si>
    <t>Съемные панели</t>
  </si>
  <si>
    <t>Радиоуправление</t>
  </si>
  <si>
    <t>Кабель для индукционной петли, 50м</t>
  </si>
  <si>
    <r>
      <t xml:space="preserve">Электропривод для промышленных ворот </t>
    </r>
    <r>
      <rPr>
        <b/>
        <sz val="8"/>
        <color rgb="FFFF0000"/>
        <rFont val="Arial Cyr"/>
        <charset val="204"/>
      </rPr>
      <t>STAW</t>
    </r>
    <r>
      <rPr>
        <b/>
        <sz val="8"/>
        <rFont val="Arial Cyr"/>
        <charset val="204"/>
      </rPr>
      <t xml:space="preserve">1-7-19 KE/230V 
</t>
    </r>
    <r>
      <rPr>
        <b/>
        <u/>
        <sz val="8"/>
        <rFont val="Arial Cyr"/>
        <charset val="204"/>
      </rPr>
      <t>с внешним БУ CS300</t>
    </r>
  </si>
  <si>
    <r>
      <t xml:space="preserve">Электропривод для промышленных ворот </t>
    </r>
    <r>
      <rPr>
        <b/>
        <sz val="8"/>
        <color rgb="FFFF0000"/>
        <rFont val="Arial Cyr"/>
        <charset val="204"/>
      </rPr>
      <t>STA</t>
    </r>
    <r>
      <rPr>
        <b/>
        <sz val="8"/>
        <rFont val="Arial Cyr"/>
        <charset val="204"/>
      </rPr>
      <t xml:space="preserve">1-10-24 KE/400V 
</t>
    </r>
    <r>
      <rPr>
        <b/>
        <u/>
        <sz val="8"/>
        <rFont val="Arial Cyr"/>
        <charset val="204"/>
      </rPr>
      <t>с внешним БУ CS300</t>
    </r>
  </si>
  <si>
    <r>
      <t xml:space="preserve">Электропривод для промышленных ворот </t>
    </r>
    <r>
      <rPr>
        <b/>
        <sz val="8"/>
        <color rgb="FFFF0000"/>
        <rFont val="Arial Cyr"/>
        <charset val="204"/>
      </rPr>
      <t>STA1-14-19 KE AWG, 31,75мм</t>
    </r>
    <r>
      <rPr>
        <b/>
        <sz val="8"/>
        <rFont val="Arial Cyr"/>
        <charset val="204"/>
      </rPr>
      <t xml:space="preserve"> 
</t>
    </r>
    <r>
      <rPr>
        <b/>
        <u/>
        <sz val="8"/>
        <rFont val="Arial Cyr"/>
        <charset val="204"/>
      </rPr>
      <t>с внешним БУ CS300</t>
    </r>
  </si>
  <si>
    <r>
      <t xml:space="preserve">Электропривод для промышленных ворот </t>
    </r>
    <r>
      <rPr>
        <b/>
        <sz val="8"/>
        <color rgb="FFFF0000"/>
        <rFont val="Arial Cyr"/>
        <charset val="204"/>
      </rPr>
      <t>MDF 20-18-18 KE AWG, 31,75мм</t>
    </r>
    <r>
      <rPr>
        <b/>
        <sz val="8"/>
        <rFont val="Arial Cyr"/>
        <charset val="204"/>
      </rPr>
      <t xml:space="preserve"> 
</t>
    </r>
    <r>
      <rPr>
        <b/>
        <u/>
        <sz val="8"/>
        <rFont val="Arial Cyr"/>
        <charset val="204"/>
      </rPr>
      <t>с внешним БУ CS300</t>
    </r>
  </si>
  <si>
    <t>Соединительное звено цепи (надо 2 шт.)</t>
  </si>
  <si>
    <t xml:space="preserve">Цепная передача на вал  (1:1)  </t>
  </si>
  <si>
    <r>
      <t xml:space="preserve">Цепная передача на вал  (1:1,2)  </t>
    </r>
    <r>
      <rPr>
        <sz val="6.5"/>
        <rFont val="Arial Cyr"/>
        <charset val="204"/>
      </rPr>
      <t/>
    </r>
  </si>
  <si>
    <t>Mонтажный комплект для цепной передачи на вал для STA</t>
  </si>
  <si>
    <t>Комплект оптосенсоров с коммутационным набором и модулем расширения функциональных возможностей (для комплектов STAWC, STAC)</t>
  </si>
  <si>
    <t>Удлинение цепи ручного управления</t>
  </si>
  <si>
    <t>Съемная плата ZM-SKS B для приводов STAWС и STAС. Необходима для подключения к приводам STA со встроенным блоком управления радиоуправления, устройств безопасности, настройки автозакрытия.</t>
  </si>
  <si>
    <t>Лампа красная</t>
  </si>
  <si>
    <t>Лампа зеленая</t>
  </si>
  <si>
    <r>
      <t xml:space="preserve">Цепные передачи (комплект состоит из цепной передачи, муфты и монтажного комплекта) </t>
    </r>
    <r>
      <rPr>
        <b/>
        <u/>
        <sz val="8"/>
        <color rgb="FFFF0000"/>
        <rFont val="Arial Cyr"/>
        <charset val="204"/>
      </rPr>
      <t>(только для STA! Не для MDF!)</t>
    </r>
  </si>
  <si>
    <r>
      <t xml:space="preserve">Электропривод STAWC1-7-19 KE/230V со встроенным блоком управления </t>
    </r>
    <r>
      <rPr>
        <b/>
        <u/>
        <sz val="8"/>
        <rFont val="Arial Cyr"/>
        <charset val="204"/>
      </rPr>
      <t>и системой разблокировки редуктора</t>
    </r>
    <r>
      <rPr>
        <sz val="8"/>
        <rFont val="Arial Cyr"/>
        <charset val="204"/>
      </rPr>
      <t xml:space="preserve">
Панель управления 3-х кнопочная
Цепь аварийного подъема (5м)
Кронштейн для крепления
Питающий кабель
Шпонка для  вала.</t>
    </r>
  </si>
  <si>
    <r>
      <t xml:space="preserve">Электропривод STAC со встроенным блоком управления </t>
    </r>
    <r>
      <rPr>
        <b/>
        <u/>
        <sz val="8"/>
        <rFont val="Arial Cyr"/>
        <charset val="204"/>
      </rPr>
      <t>и системой разблокировки редуктора</t>
    </r>
    <r>
      <rPr>
        <sz val="8"/>
        <rFont val="Arial Cyr"/>
        <charset val="204"/>
      </rPr>
      <t xml:space="preserve">
Панель управления 3-х кнопочная
Цепь аварийного подъема (5м)
Кронштейн для крепления
Питающий кабель
Шпонка для  вала.</t>
    </r>
  </si>
  <si>
    <t>Электропривод STAW1-7-19 KE/230V
Цепь 5м 
Монтажный комплект
Шпонка для полнотелого и пустотелого валов</t>
  </si>
  <si>
    <t>Соединительный кабель STA-CS300 (5м)</t>
  </si>
  <si>
    <t>Блок управления CS 300 с кнопками управления  (230V)</t>
  </si>
  <si>
    <t>Блок управления CS 300 с кнопками управления  (400V)</t>
  </si>
  <si>
    <t>Электропривод STA1-10-24 KE/400V
Цепь 5м 
Монтажный комплект
Шпонка для полнотелого и пустотелого валов</t>
  </si>
  <si>
    <t>Электропривод STA1-14-19 KE AWG
Цепь 5м 
Монтажный комплект
Шпонка для полнотелого и пустотелого валов</t>
  </si>
  <si>
    <r>
      <t xml:space="preserve">Электропривод MDF 20-18-18 KE, 31,75   
Цепь аварийного ручного подъема (5м) 
Монтажный комплект.           
</t>
    </r>
    <r>
      <rPr>
        <b/>
        <sz val="8"/>
        <color rgb="FFFF0000"/>
        <rFont val="Arial Cyr"/>
        <charset val="204"/>
      </rPr>
      <t xml:space="preserve">Поставляется только под заказ.  </t>
    </r>
  </si>
  <si>
    <r>
      <t xml:space="preserve">Кронштейн металлический   </t>
    </r>
    <r>
      <rPr>
        <b/>
        <sz val="8"/>
        <color rgb="FFFF0000"/>
        <rFont val="Arial Cyr"/>
        <charset val="204"/>
      </rPr>
      <t xml:space="preserve"> Поставляется только под заказ. </t>
    </r>
  </si>
  <si>
    <t>Съемная плата ZM-SKS(B) для расширения функциональных возможностей привода
Коммутационный набор для подключения оптосенсоров и иных датчиков (датчик калитки)
Оптосенсоры</t>
  </si>
  <si>
    <r>
      <t>Аксессуары для промышленных приводов STA</t>
    </r>
    <r>
      <rPr>
        <b/>
        <u/>
        <sz val="9"/>
        <color theme="0"/>
        <rFont val="Arial Cyr"/>
        <charset val="204"/>
      </rPr>
      <t xml:space="preserve"> со встроенным блоком управления</t>
    </r>
  </si>
  <si>
    <r>
      <t>Аксессуары для промышленных приводов STA/MDF</t>
    </r>
    <r>
      <rPr>
        <b/>
        <u/>
        <sz val="9"/>
        <color theme="0"/>
        <rFont val="Arial Cyr"/>
        <charset val="204"/>
      </rPr>
      <t xml:space="preserve"> с внешним блоком управления</t>
    </r>
  </si>
  <si>
    <t>Обновлены артикулы. 
Устаревшие артикулы:</t>
  </si>
  <si>
    <t>Приемник блока ДУ наружный 2х канальный Digital343.2 (433 МГц)</t>
  </si>
  <si>
    <t>Digital 343.2</t>
  </si>
  <si>
    <t>Обновлен артикул. 
Устаревший артикул:</t>
  </si>
  <si>
    <r>
      <t xml:space="preserve">Пульт ДУ 3к (433 МГц) автомобильный </t>
    </r>
    <r>
      <rPr>
        <b/>
        <sz val="8"/>
        <rFont val="Arial Cyr"/>
        <charset val="204"/>
      </rPr>
      <t>(работает только от прикуривателя)!</t>
    </r>
    <r>
      <rPr>
        <sz val="8"/>
        <rFont val="Arial Cyr"/>
        <charset val="204"/>
      </rPr>
      <t xml:space="preserve"> Совместим с HomeLink.</t>
    </r>
  </si>
  <si>
    <t>Пульт ДУ 4к (433МГц). Настенное крепление и держатель для противосолнечного козырька в комплекте.  Совместим с HomeLink.</t>
  </si>
  <si>
    <t>Пульт ДУ 2к (433МГц). Настенное крепление и держатель для противосолнечного козырька в комплекте. Совместим с HomeLink.</t>
  </si>
  <si>
    <t>Пульт ДУ 3к (433МГц). Держатель для ключей в комплекте.  Совместим с HomeLink.</t>
  </si>
  <si>
    <t>RUB</t>
  </si>
  <si>
    <t>RUB с НДС</t>
  </si>
  <si>
    <t>Базовый дилерский прайс-лист без учета региональной наценки</t>
  </si>
  <si>
    <t>Базовый дилерский прайс-лист</t>
  </si>
  <si>
    <t>Дилерский прайс-лист с учетом региональной наценки и скидки</t>
  </si>
  <si>
    <t>Digital 382</t>
  </si>
  <si>
    <t>Digital 384</t>
  </si>
  <si>
    <t>выводится из ассортимента</t>
  </si>
  <si>
    <t>Пульт ДУ 2к Digital 382 (433 MHz)</t>
  </si>
  <si>
    <t>Пульт ДУ 4к Digital 384 (433 MHz)</t>
  </si>
  <si>
    <r>
      <t xml:space="preserve">АВТОМАТИКА COMUNELLO </t>
    </r>
    <r>
      <rPr>
        <b/>
        <sz val="12"/>
        <color rgb="FF80C535"/>
        <rFont val="Calibri"/>
        <family val="2"/>
        <charset val="204"/>
      </rPr>
      <t>—</t>
    </r>
    <r>
      <rPr>
        <b/>
        <sz val="12"/>
        <color rgb="FF80C535"/>
        <rFont val="Arial Cyr"/>
        <charset val="204"/>
      </rPr>
      <t xml:space="preserve"> совершенное качество 
и итальянский дизайн</t>
    </r>
  </si>
  <si>
    <t>Розничная цена (база), 
RUB с НДС</t>
  </si>
  <si>
    <t>Цена клиента с учетом инд. скидки, 
RUB с НДС</t>
  </si>
  <si>
    <t>Розничная цена (рыночная), 
RUB с НДС</t>
  </si>
  <si>
    <t>Цена клиента с учетом инд. скидки, 
RUR с НДС</t>
  </si>
  <si>
    <t>Комплекты электроприводов для гаражных ворот - серия RAMPART</t>
  </si>
  <si>
    <t>RT600KIT</t>
  </si>
  <si>
    <t>RT600LKIT</t>
  </si>
  <si>
    <r>
      <t>до 8,4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до 2,7 м</t>
    </r>
  </si>
  <si>
    <r>
      <t>до 8,4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до 3,3 м</t>
    </r>
  </si>
  <si>
    <t>Электропривод  со встроенным блоком управления и радиоприемником;
Ременная направляющая рейка;
Два двухканальных пульта VICTOR;
Монтажный комплект.</t>
  </si>
  <si>
    <t>24В, max тяговое усилие 600Н, интенсивность 6 циклов/час</t>
  </si>
  <si>
    <t>24В, max тяговое усилие 600Н, интенсивность 5 циклов/час</t>
  </si>
  <si>
    <t>Комплект для автоматизации гаражных ворот</t>
  </si>
  <si>
    <t>Vic-2BLACK</t>
  </si>
  <si>
    <t>Vic-2R</t>
  </si>
  <si>
    <t>2-х канальный пульт дистанционного управления, красный</t>
  </si>
  <si>
    <t>Vic-2Y</t>
  </si>
  <si>
    <t>2-х канальный пульт дистанционного управления, желтый</t>
  </si>
  <si>
    <t>Vic-2G</t>
  </si>
  <si>
    <t>2-х канальный пульт дистанционного управления, зеленый</t>
  </si>
  <si>
    <t>Vic-2BLUE</t>
  </si>
  <si>
    <t>2-х канальный пульт дистанционного управления, синий</t>
  </si>
  <si>
    <t>VIC-4BLACK</t>
  </si>
  <si>
    <t>Vic-4R</t>
  </si>
  <si>
    <t>4-х канальный пульт дистанционного управления, красный</t>
  </si>
  <si>
    <t>Vic-4Y</t>
  </si>
  <si>
    <t>4-х канальный пульт дистанционного управления, желтый</t>
  </si>
  <si>
    <t>Vic-4G</t>
  </si>
  <si>
    <t>4-х канальный пульт дистанционного управления, зеленый</t>
  </si>
  <si>
    <t>Vic-4BLUE</t>
  </si>
  <si>
    <t>4-х канальный пульт дистанционного управления, синий</t>
  </si>
  <si>
    <t>Пульт ДУ 2к красный Comunello</t>
  </si>
  <si>
    <t>Пульт ДУ 2к желтый Comunello</t>
  </si>
  <si>
    <t>Пульт ДУ 2к зеленый Comunello</t>
  </si>
  <si>
    <t>Пульт ДУ 2к синий Comunello</t>
  </si>
  <si>
    <t>Пульт ДУ 2к чёрный Comunello</t>
  </si>
  <si>
    <t>Пульт ДУ 4к красный Comunello</t>
  </si>
  <si>
    <t>Пульт ДУ 4к жёлтый Comunello</t>
  </si>
  <si>
    <t>Пульт ДУ 4к  зеленый Comunello</t>
  </si>
  <si>
    <t>Пульт ДУ 4к синий Comunello</t>
  </si>
  <si>
    <t>AN-Motors</t>
  </si>
  <si>
    <t>WA11C</t>
  </si>
  <si>
    <t>Опора стационарная</t>
  </si>
  <si>
    <t>WA12C</t>
  </si>
  <si>
    <t>Опора подвижная</t>
  </si>
  <si>
    <t>ASG1000/4KIT</t>
  </si>
  <si>
    <t>ASI50KIT</t>
  </si>
  <si>
    <t>Комплект для автоматизации промышленных ворот</t>
  </si>
  <si>
    <t>ASL500KIT</t>
  </si>
  <si>
    <t>ASL1000KIT</t>
  </si>
  <si>
    <t>ASL2000KIT</t>
  </si>
  <si>
    <t>AT-4</t>
  </si>
  <si>
    <t>Пульт ДУ 4к AN-Motors</t>
  </si>
  <si>
    <t>DIP</t>
  </si>
  <si>
    <t>Радиокодовая клавиатура AN-Motors</t>
  </si>
  <si>
    <t>ASG1000/3KIT-L</t>
  </si>
  <si>
    <t>ASG600/3KIT-L</t>
  </si>
  <si>
    <t>P5103</t>
  </si>
  <si>
    <t>Фотоэлементы</t>
  </si>
  <si>
    <t>F5002</t>
  </si>
  <si>
    <t>Сигнальная лампа</t>
  </si>
  <si>
    <t>F5000</t>
  </si>
  <si>
    <t>Светодиодная сигнальная лампа</t>
  </si>
  <si>
    <t>ACH</t>
  </si>
  <si>
    <t>Цепь</t>
  </si>
  <si>
    <t>м.</t>
  </si>
  <si>
    <t>FRK99</t>
  </si>
  <si>
    <t>Демпфер для рейки RBN7</t>
  </si>
  <si>
    <t>RBN91</t>
  </si>
  <si>
    <t>Заглушка для рейки RBN7</t>
  </si>
  <si>
    <t>AST</t>
  </si>
  <si>
    <t>Комплект наклеек для рейки RBN7 (24 шт)</t>
  </si>
  <si>
    <t>RBN7</t>
  </si>
  <si>
    <t>Рейка шлагбаумная 6,3м</t>
  </si>
  <si>
    <t>RBN7-4</t>
  </si>
  <si>
    <t>Рейка шлагбаумная 4,3м</t>
  </si>
  <si>
    <t>RBN7-5</t>
  </si>
  <si>
    <t>Рейка шлагбаумная 5,3м</t>
  </si>
  <si>
    <t>RBN6-K</t>
  </si>
  <si>
    <t>Рейка шлагбаумная 6,25м</t>
  </si>
  <si>
    <t>RBN92</t>
  </si>
  <si>
    <t>Заглушка для круглой рейки RBN-6</t>
  </si>
  <si>
    <t>ROA8</t>
  </si>
  <si>
    <t xml:space="preserve">Оцинкованная зубчатая рейка </t>
  </si>
  <si>
    <t>A-box/OSE</t>
  </si>
  <si>
    <t>Комплект оптосенсоров с коммутационным набором AN-Motors</t>
  </si>
  <si>
    <t>A-box</t>
  </si>
  <si>
    <t>Коммутационный набор AN-Motors</t>
  </si>
  <si>
    <t>WAC1</t>
  </si>
  <si>
    <t>Крепление круглой стрелы AN-Motors</t>
  </si>
  <si>
    <t>RAL9016</t>
  </si>
  <si>
    <t>AH90</t>
  </si>
  <si>
    <t>Обогревательный элемент для электромеханических приводов</t>
  </si>
  <si>
    <t>Notouch1</t>
  </si>
  <si>
    <t>Комплект выдвижных фотоэлементов</t>
  </si>
  <si>
    <t>SA02plus</t>
  </si>
  <si>
    <t>Блок автоматического тестирования выдвижных фотоэлементов</t>
  </si>
  <si>
    <t>ASW4000KIT</t>
  </si>
  <si>
    <t>Привод для распашных ворот</t>
  </si>
  <si>
    <t>ASW4000</t>
  </si>
  <si>
    <t>CUSD-1</t>
  </si>
  <si>
    <t>Блок управления для привода распашных ворот</t>
  </si>
  <si>
    <t>Прочее</t>
  </si>
  <si>
    <t>BS3</t>
  </si>
  <si>
    <t>Панель управления 3-х кнопочная</t>
  </si>
  <si>
    <t>фиксированная цена</t>
  </si>
  <si>
    <t>TLC01</t>
  </si>
  <si>
    <t>Блок управления светофорами</t>
  </si>
  <si>
    <t>АВТОМАТИКА AN-Motors - КАЧЕСТВЕННО, НАДЕЖНО, ДОСТУПНО</t>
  </si>
  <si>
    <t>Скидка клиента  AN-Motors, %</t>
  </si>
  <si>
    <t>Базовая цена, RUB с НДС</t>
  </si>
  <si>
    <t>Цена клиента с учетом инд. скидки, RUR с НДС</t>
  </si>
  <si>
    <t>Розничная цена, RUR с НДС</t>
  </si>
  <si>
    <t>Электроприводы для гаражных секционных ворот</t>
  </si>
  <si>
    <r>
      <t>до 8,4 м</t>
    </r>
    <r>
      <rPr>
        <vertAlign val="superscript"/>
        <sz val="8"/>
        <rFont val="Calibri"/>
        <family val="2"/>
        <charset val="204"/>
        <scheme val="minor"/>
      </rPr>
      <t>3</t>
    </r>
    <r>
      <rPr>
        <sz val="11"/>
        <color theme="1"/>
        <rFont val="Calibri"/>
        <family val="2"/>
        <charset val="204"/>
        <scheme val="minor"/>
      </rPr>
      <t/>
    </r>
  </si>
  <si>
    <r>
      <t xml:space="preserve">24В, тяговое усилие 600Н, высота ворот </t>
    </r>
    <r>
      <rPr>
        <sz val="8"/>
        <rFont val="Calibri"/>
        <family val="2"/>
        <charset val="204"/>
        <scheme val="minor"/>
      </rPr>
      <t>до 2,7 м.</t>
    </r>
  </si>
  <si>
    <t>Электропривод со встроенным блоком управления;
Встроенный радиоприемник;
Два четырехканальных пульта;
Рейка с цепью 3,5м.</t>
  </si>
  <si>
    <r>
      <rPr>
        <sz val="8"/>
        <rFont val="Calibri"/>
        <family val="2"/>
        <charset val="204"/>
        <scheme val="minor"/>
      </rPr>
      <t>до 13,5 м</t>
    </r>
    <r>
      <rPr>
        <vertAlign val="superscript"/>
        <sz val="8"/>
        <rFont val="Calibri"/>
        <family val="2"/>
        <charset val="204"/>
        <scheme val="minor"/>
      </rPr>
      <t>2</t>
    </r>
  </si>
  <si>
    <r>
      <t xml:space="preserve">24В, тяговое усилие 1000Н, высота ворот </t>
    </r>
    <r>
      <rPr>
        <sz val="8"/>
        <rFont val="Calibri"/>
        <family val="2"/>
        <charset val="204"/>
        <scheme val="minor"/>
      </rPr>
      <t>до 2,7 м.</t>
    </r>
  </si>
  <si>
    <t>Электропривод со встроенным блоком управления;
Встроенный радиоприемник;
Два четырехканальных пульта;
Рейка с цепью 3,5 м.</t>
  </si>
  <si>
    <r>
      <t>до 16 м</t>
    </r>
    <r>
      <rPr>
        <vertAlign val="superscript"/>
        <sz val="8"/>
        <color theme="1"/>
        <rFont val="Calibri"/>
        <family val="2"/>
        <charset val="204"/>
        <scheme val="minor"/>
      </rPr>
      <t>2</t>
    </r>
  </si>
  <si>
    <t>24В, тяговое усилие 1000Н, высота ворот до 3,4 м.</t>
  </si>
  <si>
    <t>Электропривод со встроенным блоком управления;
Встроенный радиоприемник;
Два четырехканальных пульта;
Рейка с цепью 4,2 м.</t>
  </si>
  <si>
    <t>Электроприводы для промышленных секционных ворот</t>
  </si>
  <si>
    <r>
      <t>до 18 м</t>
    </r>
    <r>
      <rPr>
        <vertAlign val="superscript"/>
        <sz val="8"/>
        <color theme="1"/>
        <rFont val="Calibri"/>
        <family val="2"/>
        <charset val="204"/>
        <scheme val="minor"/>
      </rPr>
      <t>2</t>
    </r>
  </si>
  <si>
    <t>230В, максимальный крутящий момент 50Н/м, интенсивность эксплуатации 25%</t>
  </si>
  <si>
    <t>Электроприводы для откатных ворот</t>
  </si>
  <si>
    <t>230В, максимальное тяговое усилие 500Н</t>
  </si>
  <si>
    <t>Электропривод  со встроенным блоком управления;
Встроенный радиоприемник;
два четырехканальных пульта;
монтажный комплект.</t>
  </si>
  <si>
    <t>230В, максимальное тяговое усилие 700Н</t>
  </si>
  <si>
    <t>до 2000кг</t>
  </si>
  <si>
    <t>230В, максимальное тяговое усилие 1100Н</t>
  </si>
  <si>
    <t>НОВИНКА! Электроприводы для распашных ворот</t>
  </si>
  <si>
    <t>до 400 кг, до 4 м</t>
  </si>
  <si>
    <t>230В, максимальный крутящий момент 320Нм, IP54</t>
  </si>
  <si>
    <r>
      <t xml:space="preserve">Электропривод </t>
    </r>
    <r>
      <rPr>
        <sz val="8"/>
        <color rgb="FFFF0000"/>
        <rFont val="Arial Cyr"/>
        <charset val="204"/>
      </rPr>
      <t>рычажный</t>
    </r>
  </si>
  <si>
    <r>
      <t xml:space="preserve">Электропривод </t>
    </r>
    <r>
      <rPr>
        <sz val="8"/>
        <color rgb="FFFF0000"/>
        <rFont val="Arial Cyr"/>
        <charset val="204"/>
      </rPr>
      <t>рычажный 2 шт.;</t>
    </r>
    <r>
      <rPr>
        <sz val="8"/>
        <color indexed="8"/>
        <rFont val="Arial Cyr"/>
        <charset val="204"/>
      </rPr>
      <t xml:space="preserve">
блок управления со встроенным радиоприемником;
монтажный комплект.</t>
    </r>
  </si>
  <si>
    <t>Блок управления для приводов серии ASW для распашных ворот</t>
  </si>
  <si>
    <t>230В, крутящий момент 200Н/м, максимальное время закрытия/открытия (90°) - 6 сек, 70%</t>
  </si>
  <si>
    <t>Комплектующие для шлагбаума</t>
  </si>
  <si>
    <t>до 6м</t>
  </si>
  <si>
    <t>Стойка  шлагбаума, 
встраиваемый  блок управления с радиоприемником,
два четырехканальных пульта, монтажный набор</t>
  </si>
  <si>
    <t>4,3 м</t>
  </si>
  <si>
    <t>Стрела для шлагбаума прямоугольная</t>
  </si>
  <si>
    <t>5,3 м</t>
  </si>
  <si>
    <t>6,3 м</t>
  </si>
  <si>
    <t>RBN6-К</t>
  </si>
  <si>
    <t>6,25 м</t>
  </si>
  <si>
    <r>
      <t xml:space="preserve">Стрела для шлагбаума </t>
    </r>
    <r>
      <rPr>
        <b/>
        <u/>
        <sz val="8"/>
        <color indexed="8"/>
        <rFont val="Arial Cyr"/>
        <charset val="204"/>
      </rPr>
      <t>круглая</t>
    </r>
  </si>
  <si>
    <t>Амортизирующий демпфер</t>
  </si>
  <si>
    <t>длина демпфера равна длине стрелы</t>
  </si>
  <si>
    <t>Заглушки для прямоугольной стрелы</t>
  </si>
  <si>
    <t>требуется 2 шт.</t>
  </si>
  <si>
    <t>Заглушки для круглой стрелы</t>
  </si>
  <si>
    <t xml:space="preserve">Крепление для круглой стрелы RBN6-K </t>
  </si>
  <si>
    <t>Наклейки светоотращающиие (24 шт.)</t>
  </si>
  <si>
    <t>Опора для стрелы стационарная (опция)</t>
  </si>
  <si>
    <t>4-х канальный пульт дистанционного управления</t>
  </si>
  <si>
    <t>Комплект выдвижных фотоэлементов. Совместимы с приводами серии ASG, ASI, STA</t>
  </si>
  <si>
    <t>Блок автоматического тестирования выдвижных фотоэлементов. Совместимы с приводами серии ASG, STA</t>
  </si>
  <si>
    <r>
      <t xml:space="preserve">Сигнальная лампа </t>
    </r>
    <r>
      <rPr>
        <b/>
        <sz val="8"/>
        <color theme="1"/>
        <rFont val="Arial Cyr"/>
        <charset val="204"/>
      </rPr>
      <t>универсальная</t>
    </r>
    <r>
      <rPr>
        <sz val="8"/>
        <color theme="1"/>
        <rFont val="Arial Cyr"/>
        <charset val="204"/>
      </rPr>
      <t xml:space="preserve"> (диапазон применения: 12-24В пост/перем ток, 85-265В перем ток) со встроенной антеной и кронштейном крепления</t>
    </r>
  </si>
  <si>
    <t>Сигнальная лампа 230В с кронштейном крепления</t>
  </si>
  <si>
    <t>Оцинкованная зубчатая рейка  (1 шт = 1 м)</t>
  </si>
  <si>
    <t>Радиокодовая клавиатура</t>
  </si>
  <si>
    <t xml:space="preserve">Обогревательный элемент для электромеханических приводов. </t>
  </si>
  <si>
    <t>удлинитель цепи для приводов ASI</t>
  </si>
  <si>
    <t>A-BOX</t>
  </si>
  <si>
    <t>Коммутационный набор для подключения к системам управления электроприводами датчиков безопасности (датчика калитки и датчиков ослабления тяговых тросов)</t>
  </si>
  <si>
    <t xml:space="preserve">Коробка распределительная с клеммной колодкой; кабель спиральный (максимальная длина спирального кабеля при растяжении – 4500мм.); кронштейн.
</t>
  </si>
  <si>
    <t>A-BOX/OSE</t>
  </si>
  <si>
    <t>Коммутационный набор для подключения к системам управления электроприводами датчиков безопасности (датчика калитки и датчиков ослабления тяговых тросов), оптосенсоров</t>
  </si>
  <si>
    <t xml:space="preserve">Коробка распределительная с клеммной колодкой; кабель спиральный (максимальная длина спирального кабеля при растяжении – 4500мм.); кронштейн; оптосенсоры - применик и передатчик; втулки резиновые - 2 шт.
</t>
  </si>
  <si>
    <r>
      <t>Комплект шлагбаума ASB6000R</t>
    </r>
    <r>
      <rPr>
        <sz val="8"/>
        <rFont val="Arial Cyr"/>
        <charset val="204"/>
      </rPr>
      <t xml:space="preserve"> (со стрелой 4,3 метра)</t>
    </r>
  </si>
  <si>
    <r>
      <t xml:space="preserve">Комплект шлагбаума ASB6000R </t>
    </r>
    <r>
      <rPr>
        <sz val="8"/>
        <rFont val="Arial Cyr"/>
        <charset val="204"/>
      </rPr>
      <t>(со стрелой 5,3 метра)</t>
    </r>
  </si>
  <si>
    <r>
      <t>Комплект шлагбаума ASB6000R</t>
    </r>
    <r>
      <rPr>
        <sz val="8"/>
        <rFont val="Arial Cyr"/>
        <charset val="204"/>
      </rPr>
      <t xml:space="preserve"> (с прямоугольной стрелой 6,3 метра)</t>
    </r>
  </si>
  <si>
    <r>
      <t>Комплект шлагбаума ASB6000R</t>
    </r>
    <r>
      <rPr>
        <sz val="8"/>
        <rFont val="Arial Cyr"/>
        <charset val="204"/>
      </rPr>
      <t xml:space="preserve"> (с </t>
    </r>
    <r>
      <rPr>
        <u/>
        <sz val="8"/>
        <color rgb="FFFF0000"/>
        <rFont val="Arial Cyr"/>
        <charset val="204"/>
      </rPr>
      <t>круглой</t>
    </r>
    <r>
      <rPr>
        <sz val="8"/>
        <rFont val="Arial Cyr"/>
        <charset val="204"/>
      </rPr>
      <t xml:space="preserve"> стрелой 6,25 метра)</t>
    </r>
  </si>
  <si>
    <t>ASB6000R</t>
  </si>
  <si>
    <t>Обновленный артикул вместо ASB6000</t>
  </si>
  <si>
    <t>ASB6000L</t>
  </si>
  <si>
    <r>
      <t>Стойка  шлагбаума</t>
    </r>
    <r>
      <rPr>
        <sz val="8"/>
        <color rgb="FFFF0000"/>
        <rFont val="Arial Cyr"/>
        <charset val="204"/>
      </rPr>
      <t xml:space="preserve"> (левосторонний), </t>
    </r>
    <r>
      <rPr>
        <sz val="8"/>
        <color indexed="8"/>
        <rFont val="Arial Cyr"/>
        <charset val="204"/>
      </rPr>
      <t xml:space="preserve">
встраиваемый  блок управления с радиоприемником,
два четырехканальных пульта, монтажный набор
</t>
    </r>
    <r>
      <rPr>
        <sz val="8"/>
        <color rgb="FFFF0000"/>
        <rFont val="Arial Cyr"/>
        <charset val="204"/>
      </rPr>
      <t>Доступны только под заказ</t>
    </r>
  </si>
  <si>
    <r>
      <t xml:space="preserve">Сигнальная лампа светодиодная </t>
    </r>
    <r>
      <rPr>
        <b/>
        <sz val="8"/>
        <color theme="1"/>
        <rFont val="Arial Cyr"/>
        <charset val="204"/>
      </rPr>
      <t>24В</t>
    </r>
    <r>
      <rPr>
        <sz val="8"/>
        <color theme="1"/>
        <rFont val="Arial Cyr"/>
        <charset val="204"/>
      </rPr>
      <t xml:space="preserve"> со встроенной антеной и кронштейном крепления</t>
    </r>
  </si>
  <si>
    <t>LT-R90</t>
  </si>
  <si>
    <t>Комплект крепления круглой стрелы для шлагбаумов Limit</t>
  </si>
  <si>
    <t>Автоматические шлагбаумы - серия LIMIT</t>
  </si>
  <si>
    <r>
      <t xml:space="preserve">LT600 к-т </t>
    </r>
    <r>
      <rPr>
        <b/>
        <u/>
        <sz val="8"/>
        <color rgb="FF92D050"/>
        <rFont val="Arial Cyr"/>
        <charset val="204"/>
      </rPr>
      <t xml:space="preserve"> с круглой рейкой</t>
    </r>
    <r>
      <rPr>
        <b/>
        <sz val="8"/>
        <rFont val="Arial Cyr"/>
        <charset val="204"/>
      </rPr>
      <t>*</t>
    </r>
  </si>
  <si>
    <t>Рейка шлагбаумная круглая 6,25м</t>
  </si>
  <si>
    <t>(требуются 2 шт.)</t>
  </si>
  <si>
    <t xml:space="preserve">Заглушки для круглой стрелы </t>
  </si>
  <si>
    <t>Крепление для круглой рейки</t>
  </si>
  <si>
    <t>Примечание: позиция относится к ассортименту AN-Motors. Применяются базовые цены и скидки на автоматику AN-Motors</t>
  </si>
  <si>
    <t>LG-800</t>
  </si>
  <si>
    <t>Привод для гаражных ворот</t>
  </si>
  <si>
    <t>LG-1200</t>
  </si>
  <si>
    <t>LG-600F</t>
  </si>
  <si>
    <t>LG-1000F</t>
  </si>
  <si>
    <t>LGR-3300C</t>
  </si>
  <si>
    <t>Рейка приводная  цепная</t>
  </si>
  <si>
    <t>LGR-3600C</t>
  </si>
  <si>
    <t>LGR-4200C</t>
  </si>
  <si>
    <t>LGR-3300B</t>
  </si>
  <si>
    <t>Рейка приводная ременная</t>
  </si>
  <si>
    <t>LGR-3600B</t>
  </si>
  <si>
    <t>Рейка зубчатая ременная</t>
  </si>
  <si>
    <t>LGR-4200B</t>
  </si>
  <si>
    <t>RTO-500KIT</t>
  </si>
  <si>
    <t>RTO-1000KIT</t>
  </si>
  <si>
    <t>RTO-2000KIT</t>
  </si>
  <si>
    <t>AM-5000KIT</t>
  </si>
  <si>
    <t>AM-5000</t>
  </si>
  <si>
    <t>TR-3531-230KIT</t>
  </si>
  <si>
    <t>TR-5024-230KIT</t>
  </si>
  <si>
    <t>TR-5024-400KIT</t>
  </si>
  <si>
    <t>TR-10024-400KIT</t>
  </si>
  <si>
    <t>TR-13018-400KIT</t>
  </si>
  <si>
    <t>AT-4N</t>
  </si>
  <si>
    <t>Пульт ДУ 4к Alutech</t>
  </si>
  <si>
    <t>AR-1-500N</t>
  </si>
  <si>
    <t>Радиоприемник универсальный</t>
  </si>
  <si>
    <t>LM-L</t>
  </si>
  <si>
    <t>SL-U</t>
  </si>
  <si>
    <t>Лампа сигнальная</t>
  </si>
  <si>
    <t>Автоматика ALUTECH – решения вне времени и географии</t>
  </si>
  <si>
    <t>Скидка клиента
ALUTECH</t>
  </si>
  <si>
    <t>Розничная цена (база), RUB с НДС</t>
  </si>
  <si>
    <t>Цена клиента с учетом инд. скидки, RUB с НДС</t>
  </si>
  <si>
    <t>Розничная цена (рыночная), RUB с НДС</t>
  </si>
  <si>
    <t>Электроприводы для гаражных ворот - серия LEVIGATO</t>
  </si>
  <si>
    <r>
      <t>до 11,2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</t>
    </r>
    <r>
      <rPr>
        <i/>
        <sz val="8"/>
        <rFont val="Arial Cyr"/>
        <charset val="204"/>
      </rPr>
      <t>max высота ворот зависит от выбранной рейки</t>
    </r>
  </si>
  <si>
    <r>
      <t xml:space="preserve">Электропривод  со встроенным блоком управления и радиоприемником;
Два четырехканальных пульта AT-4N;
Монтажный комплект.
</t>
    </r>
    <r>
      <rPr>
        <sz val="8"/>
        <color rgb="FFC00000"/>
        <rFont val="Arial Cyr"/>
        <charset val="204"/>
      </rPr>
      <t xml:space="preserve">
Необходимо доукомплектовывать направляющей рейкой! </t>
    </r>
  </si>
  <si>
    <r>
      <t>до 18,6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</t>
    </r>
    <r>
      <rPr>
        <i/>
        <sz val="8"/>
        <rFont val="Arial Cyr"/>
        <charset val="204"/>
      </rPr>
      <t>max высота ворот зависит от выбранной рейки</t>
    </r>
  </si>
  <si>
    <r>
      <t>до 8,4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</t>
    </r>
    <r>
      <rPr>
        <i/>
        <sz val="8"/>
        <rFont val="Arial Cyr"/>
        <charset val="204"/>
      </rPr>
      <t>max высота ворот зависит от выбранной рейки</t>
    </r>
  </si>
  <si>
    <r>
      <t>до 16,0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</t>
    </r>
    <r>
      <rPr>
        <i/>
        <sz val="8"/>
        <rFont val="Arial Cyr"/>
        <charset val="204"/>
      </rPr>
      <t>max высота ворот зависит от выбранной рейки</t>
    </r>
  </si>
  <si>
    <t>Рейки для приводов серии LEVIGATO</t>
  </si>
  <si>
    <t>высота ворот до 3,3 м</t>
  </si>
  <si>
    <t>Рейка приводная цельная с цепью</t>
  </si>
  <si>
    <t xml:space="preserve">Рейка приводная цельная с зубчатым ремнем      </t>
  </si>
  <si>
    <t>до 500 кг</t>
  </si>
  <si>
    <t>230В, max тяговое усилие 500Н, интенсивность 25%, IP44</t>
  </si>
  <si>
    <t>Электропривод  со встроенным блоком управления и радиоприемником;
Два четырехканальных пульта AT-4N;
Универсальная монтажная пластина;
Монтажный комплект.</t>
  </si>
  <si>
    <t>до 1000 кг</t>
  </si>
  <si>
    <t>230В, max тяговое усилие 700Н, интенсивность 25%, IP44</t>
  </si>
  <si>
    <t>до 2000 кг</t>
  </si>
  <si>
    <t>230В, max тяговое усилие 1100Н, интенсивность 50%, IP44</t>
  </si>
  <si>
    <r>
      <t xml:space="preserve">230В, max тяговое усилие 3000Н, интенсивность 25%, IP54 
</t>
    </r>
    <r>
      <rPr>
        <b/>
        <u/>
        <sz val="8"/>
        <color indexed="8"/>
        <rFont val="Arial Cyr"/>
        <charset val="204"/>
      </rPr>
      <t>Открытие створок внутрь и наружу.</t>
    </r>
  </si>
  <si>
    <r>
      <t xml:space="preserve">Электропривод  </t>
    </r>
    <r>
      <rPr>
        <sz val="8"/>
        <rFont val="Arial Cyr"/>
        <charset val="204"/>
      </rPr>
      <t>линейный 2 шт.;</t>
    </r>
    <r>
      <rPr>
        <sz val="8"/>
        <color indexed="8"/>
        <rFont val="Arial Cyr"/>
        <charset val="204"/>
      </rPr>
      <t xml:space="preserve">
Блок управления со встроенным радиоприемником CUSD-1;
Монтажный комплект.</t>
    </r>
  </si>
  <si>
    <r>
      <t xml:space="preserve">Электропривод  </t>
    </r>
    <r>
      <rPr>
        <sz val="8"/>
        <rFont val="Arial Cyr"/>
        <charset val="204"/>
      </rPr>
      <t>линейный;</t>
    </r>
    <r>
      <rPr>
        <sz val="8"/>
        <color indexed="8"/>
        <rFont val="Arial Cyr"/>
        <charset val="204"/>
      </rPr>
      <t xml:space="preserve">
Монтажный комплект.
Подходит</t>
    </r>
    <r>
      <rPr>
        <i/>
        <sz val="8"/>
        <color indexed="8"/>
        <rFont val="Arial Cyr"/>
        <charset val="204"/>
      </rPr>
      <t xml:space="preserve"> блок управления CUSD-1 (AN-Motors).</t>
    </r>
  </si>
  <si>
    <t>Комплекты электроприводов для промышленных ворот - серия TARGO</t>
  </si>
  <si>
    <r>
      <t>до 12 м</t>
    </r>
    <r>
      <rPr>
        <vertAlign val="superscript"/>
        <sz val="8"/>
        <color theme="1"/>
        <rFont val="Calibri"/>
        <family val="2"/>
        <charset val="204"/>
        <scheme val="minor"/>
      </rPr>
      <t>2</t>
    </r>
    <r>
      <rPr>
        <sz val="8"/>
        <color theme="1"/>
        <rFont val="Arial Cyr"/>
        <charset val="204"/>
      </rPr>
      <t>,
до 180 кг</t>
    </r>
    <r>
      <rPr>
        <sz val="8"/>
        <color theme="1"/>
        <rFont val="Calibri"/>
        <family val="2"/>
        <charset val="204"/>
        <scheme val="minor"/>
      </rPr>
      <t xml:space="preserve">
</t>
    </r>
  </si>
  <si>
    <t>230В, max крутящий момент 35Н/м, IP65, интенсивность эксплуатации 25%</t>
  </si>
  <si>
    <r>
      <t>до 18 м</t>
    </r>
    <r>
      <rPr>
        <vertAlign val="superscript"/>
        <sz val="8"/>
        <color theme="1"/>
        <rFont val="Calibri"/>
        <family val="2"/>
        <charset val="204"/>
        <scheme val="minor"/>
      </rPr>
      <t>2</t>
    </r>
    <r>
      <rPr>
        <sz val="8"/>
        <color theme="1"/>
        <rFont val="Arial Cyr"/>
        <charset val="204"/>
      </rPr>
      <t>,
до 260 кг</t>
    </r>
    <r>
      <rPr>
        <sz val="8"/>
        <color theme="1"/>
        <rFont val="Calibri"/>
        <family val="2"/>
        <charset val="204"/>
        <scheme val="minor"/>
      </rPr>
      <t xml:space="preserve">
</t>
    </r>
  </si>
  <si>
    <t>230В, max крутящий момент 50Н/м, IP65, интенсивность эксплуатации 25%</t>
  </si>
  <si>
    <t>400В, max крутящий момент 50Н/м, IP65, интенсивность эксплуатации 60%</t>
  </si>
  <si>
    <r>
      <t>до 30 м</t>
    </r>
    <r>
      <rPr>
        <vertAlign val="superscript"/>
        <sz val="8"/>
        <color theme="1"/>
        <rFont val="Calibri"/>
        <family val="2"/>
        <charset val="204"/>
        <scheme val="minor"/>
      </rPr>
      <t>2</t>
    </r>
    <r>
      <rPr>
        <sz val="8"/>
        <color theme="1"/>
        <rFont val="Arial Cyr"/>
        <charset val="204"/>
      </rPr>
      <t>,
до 500 кг</t>
    </r>
    <r>
      <rPr>
        <sz val="8"/>
        <color theme="1"/>
        <rFont val="Calibri"/>
        <family val="2"/>
        <charset val="204"/>
        <scheme val="minor"/>
      </rPr>
      <t xml:space="preserve">
</t>
    </r>
  </si>
  <si>
    <t>400В, max крутящий момент 100Н/м, IP65, интенсивность эксплуатации 60%</t>
  </si>
  <si>
    <r>
      <t>до 42 м</t>
    </r>
    <r>
      <rPr>
        <vertAlign val="superscript"/>
        <sz val="8"/>
        <color theme="1"/>
        <rFont val="Calibri"/>
        <family val="2"/>
        <charset val="204"/>
        <scheme val="minor"/>
      </rPr>
      <t>2</t>
    </r>
    <r>
      <rPr>
        <sz val="8"/>
        <color theme="1"/>
        <rFont val="Arial Cyr"/>
        <charset val="204"/>
      </rPr>
      <t>,
до 750 кг</t>
    </r>
    <r>
      <rPr>
        <sz val="8"/>
        <color theme="1"/>
        <rFont val="Calibri"/>
        <family val="2"/>
        <charset val="204"/>
        <scheme val="minor"/>
      </rPr>
      <t xml:space="preserve">
</t>
    </r>
  </si>
  <si>
    <t>400В, max крутящий момент 130Н/м, IP65, интенсивность эксплуатации 60%</t>
  </si>
  <si>
    <t>Универсальный одноканальный радиоприемник, память на 500 пультов</t>
  </si>
  <si>
    <t>Сигнальная лампа универсальная (диапазон применения: 12-24В пост/перем ток, 85-265В перем ток) со встроенной антеной и кронштейном крепления</t>
  </si>
  <si>
    <t>ALUTECH</t>
  </si>
  <si>
    <t>Комплект из 10 шт. 4-х канальных пультов дистанционного управления</t>
  </si>
  <si>
    <t>Комплект из 100 шт. 4-х канальных пультов дистанционного управления</t>
  </si>
  <si>
    <t>Комплект из 3-х пар фотоэлементов проводных, компактных</t>
  </si>
  <si>
    <t>AT-4N-KIT10</t>
  </si>
  <si>
    <t>Пульты ДУ 4к Alutech в комплекте (10 шт.)</t>
  </si>
  <si>
    <t>AT-4N-KIT100</t>
  </si>
  <si>
    <t>Пульты ДУ 4к Alutech в комплекте (100 шт.)</t>
  </si>
  <si>
    <t>LM-L-KIT3</t>
  </si>
  <si>
    <t>Фотоэлементы в комплекте (3 пары)</t>
  </si>
  <si>
    <t>SL-U-KIT3</t>
  </si>
  <si>
    <t>Лампа сигнальная в комплекте (3 шт.)</t>
  </si>
  <si>
    <t>Комплект из 3 шт. сигнальных ламп универсальных (диапазон применения: 12-24В пост/перем ток, 85-265В перем ток) со встроенной антеной и кронштейном крепления</t>
  </si>
  <si>
    <t>назад к прайс-листу</t>
  </si>
  <si>
    <t xml:space="preserve">АТ-4 </t>
  </si>
  <si>
    <t>(новая кодировка)</t>
  </si>
  <si>
    <t>(старая кодировка)</t>
  </si>
  <si>
    <t>Роллетные приводы со встроенным радиоуправлением</t>
  </si>
  <si>
    <t>Новый универсальный пульт АТ-4N</t>
  </si>
  <si>
    <t>Управление воротной и роллетной автоматикой с одного пульта ДУ!</t>
  </si>
  <si>
    <t>Примечание:</t>
  </si>
  <si>
    <t>Пульты ДУ АТ-4А / АТ-4B / AT-4m – также обладают новой кодировкой</t>
  </si>
  <si>
    <r>
      <t>AT-4N</t>
    </r>
    <r>
      <rPr>
        <sz val="14"/>
        <color rgb="FF000000"/>
        <rFont val="Arial"/>
        <family val="2"/>
        <charset val="204"/>
      </rPr>
      <t xml:space="preserve"> </t>
    </r>
  </si>
  <si>
    <r>
      <t>Автоматика</t>
    </r>
    <r>
      <rPr>
        <b/>
        <sz val="18"/>
        <color rgb="FF000000"/>
        <rFont val="Arial"/>
        <family val="2"/>
        <charset val="204"/>
      </rPr>
      <t xml:space="preserve"> ALUTECH</t>
    </r>
  </si>
  <si>
    <r>
      <t xml:space="preserve">Автоматика </t>
    </r>
    <r>
      <rPr>
        <b/>
        <sz val="18"/>
        <color rgb="FF000000"/>
        <rFont val="Arial"/>
        <family val="2"/>
        <charset val="204"/>
      </rPr>
      <t>AN-Motors *</t>
    </r>
  </si>
  <si>
    <r>
      <t xml:space="preserve">Блоки управления для роллет </t>
    </r>
    <r>
      <rPr>
        <b/>
        <sz val="18"/>
        <color rgb="FF000000"/>
        <rFont val="Arial"/>
        <family val="2"/>
        <charset val="204"/>
      </rPr>
      <t>CURD-1, CURD-2</t>
    </r>
  </si>
  <si>
    <t xml:space="preserve">4-х канальный пульт дистанционного управления </t>
  </si>
  <si>
    <t>Подходят также для автоматики AN-Motors! Подробно здесь.</t>
  </si>
  <si>
    <r>
      <t>до 16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до 2,7 м</t>
    </r>
  </si>
  <si>
    <t>24В, max тяговое усилие 1000Н, интенсивность 5 циклов/час</t>
  </si>
  <si>
    <r>
      <t>до 16 м</t>
    </r>
    <r>
      <rPr>
        <vertAlign val="superscript"/>
        <sz val="8"/>
        <rFont val="Arial Cyr"/>
        <charset val="204"/>
      </rPr>
      <t>2</t>
    </r>
    <r>
      <rPr>
        <sz val="8"/>
        <rFont val="Arial Cyr"/>
        <charset val="204"/>
      </rPr>
      <t xml:space="preserve">
до 3,3 м</t>
    </r>
  </si>
  <si>
    <t>24В, max тяговое усилие 1000Н, интенсивность 4 циклов/час</t>
  </si>
  <si>
    <t>RT1000KIT</t>
  </si>
  <si>
    <t>RT1000LKIT</t>
  </si>
  <si>
    <t>высота ворот до 2,4 м</t>
  </si>
  <si>
    <t>высота ворот до 2,7 м</t>
  </si>
  <si>
    <t>24В, max тяговое усилие 800Н, скорость 150 мм/сек, LED-подсветка</t>
  </si>
  <si>
    <t>24В, max тяговое усилие 1200Н, скорость 150 мм/сек, LED-подсветка</t>
  </si>
  <si>
    <r>
      <t>24В, max тяговое усилие 600Н, скорость 200 мм/сек</t>
    </r>
    <r>
      <rPr>
        <sz val="8"/>
        <color rgb="FFFF0000"/>
        <rFont val="Arial Cyr"/>
        <charset val="204"/>
      </rPr>
      <t xml:space="preserve"> </t>
    </r>
    <r>
      <rPr>
        <b/>
        <u/>
        <sz val="8"/>
        <color rgb="FFC00000"/>
        <rFont val="Arial Cyr"/>
        <charset val="204"/>
      </rPr>
      <t>(скоростной)</t>
    </r>
    <r>
      <rPr>
        <b/>
        <sz val="8"/>
        <color rgb="FFC00000"/>
        <rFont val="Arial Cyr"/>
        <charset val="204"/>
      </rPr>
      <t>, LED-подсветка</t>
    </r>
  </si>
  <si>
    <r>
      <t>24В, max тяговое усилие 1000Н, скорость 200 мм/сек</t>
    </r>
    <r>
      <rPr>
        <sz val="8"/>
        <color rgb="FFFF0000"/>
        <rFont val="Arial Cyr"/>
        <charset val="204"/>
      </rPr>
      <t xml:space="preserve"> </t>
    </r>
    <r>
      <rPr>
        <b/>
        <u/>
        <sz val="8"/>
        <color rgb="FFC00000"/>
        <rFont val="Arial Cyr"/>
        <charset val="204"/>
      </rPr>
      <t>(скоростной)</t>
    </r>
    <r>
      <rPr>
        <b/>
        <sz val="8"/>
        <color rgb="FFC00000"/>
        <rFont val="Arial Cyr"/>
        <charset val="204"/>
      </rPr>
      <t>, LED-подсветка</t>
    </r>
  </si>
  <si>
    <t>Электропривод с системой мехнической разблокировки и цепью ручного управления и набором кабелей;
Внешний блок управления CUID-230 встроенным радиоприемником;
Два четырехканальных пульта AT-4;
Монтажный комплект.</t>
  </si>
  <si>
    <t>Электропривод с системой мехнической разблокировки и цепью ручного управления и набором кабелей;
НОВЫЙ Внешний блок управления CUID-400N встроенным радиоприемником;
Два четырехканальных пульта AT-4N;
Монтажный комплект.</t>
  </si>
  <si>
    <t>LTB4N</t>
  </si>
  <si>
    <t>LTB5N</t>
  </si>
  <si>
    <t>LTB6N</t>
  </si>
  <si>
    <t>Рейка шлагбаумная 4,25м</t>
  </si>
  <si>
    <t>Рейка шлагбаумная 5,25м</t>
  </si>
  <si>
    <t>LTD-N</t>
  </si>
  <si>
    <t>LTP-N</t>
  </si>
  <si>
    <t>Демпфер для рейки LTBN</t>
  </si>
  <si>
    <t>Заглушка для рейки LTBN</t>
  </si>
  <si>
    <r>
      <t xml:space="preserve">Тумба шлагбаума  со встроенным блоком управления и радиоприемником;
Рейка шлагбаумная </t>
    </r>
    <r>
      <rPr>
        <b/>
        <u/>
        <sz val="8"/>
        <rFont val="Arial Cyr"/>
        <charset val="204"/>
      </rPr>
      <t>длиной 4,25 м</t>
    </r>
    <r>
      <rPr>
        <sz val="8"/>
        <rFont val="Arial Cyr"/>
        <charset val="204"/>
      </rPr>
      <t>;
Демпфер</t>
    </r>
    <r>
      <rPr>
        <b/>
        <u/>
        <sz val="8"/>
        <rFont val="Arial Cyr"/>
        <charset val="204"/>
      </rPr>
      <t xml:space="preserve"> длиной 4,25 м</t>
    </r>
    <r>
      <rPr>
        <sz val="8"/>
        <rFont val="Arial Cyr"/>
        <charset val="204"/>
      </rPr>
      <t>;
Заглушка LTP-N на рейку шлагбаумную;
Комплект наклеек (24 шт.);
Монтажный комплект (основание монтажное, анкерные крюки).</t>
    </r>
  </si>
  <si>
    <r>
      <t>Тумба шлагбаума  со встроенным блоком управления и радиоприемником;
Рейка шлагбаумная</t>
    </r>
    <r>
      <rPr>
        <b/>
        <u/>
        <sz val="8"/>
        <rFont val="Arial Cyr"/>
        <charset val="204"/>
      </rPr>
      <t xml:space="preserve"> длиной 5,25 м</t>
    </r>
    <r>
      <rPr>
        <sz val="8"/>
        <rFont val="Arial Cyr"/>
        <charset val="204"/>
      </rPr>
      <t xml:space="preserve">;
Демпфер </t>
    </r>
    <r>
      <rPr>
        <b/>
        <u/>
        <sz val="8"/>
        <rFont val="Arial Cyr"/>
        <charset val="204"/>
      </rPr>
      <t>длиной 5,25 м</t>
    </r>
    <r>
      <rPr>
        <sz val="8"/>
        <rFont val="Arial Cyr"/>
        <charset val="204"/>
      </rPr>
      <t>;
Заглушка LTP-N на рейку шлагбаумную;
Комплект наклеек (24 шт.);
Монтажный комплект (основание монтажное, анкерные крюки).</t>
    </r>
  </si>
  <si>
    <t>Демпфер</t>
  </si>
  <si>
    <t>RAL3020</t>
  </si>
  <si>
    <t>Заглушка торцевая</t>
  </si>
  <si>
    <t>Рейка шлагбаумная 4,25 м</t>
  </si>
  <si>
    <t>Рейка шлагбаумная 5,25 м</t>
  </si>
  <si>
    <t>Рейка шлагбаумная 6,25 м</t>
  </si>
  <si>
    <t>Электропривод с цепью ручного управления и набором кабелей;
внешний блок управления CUID-230 встроенным радиоприемником;
Монтажный комплект.</t>
  </si>
  <si>
    <t>TR-CH</t>
  </si>
  <si>
    <t>Цепь аварийного подъема для приводов Targo (цена указана за 1 м)</t>
  </si>
  <si>
    <t>Цепь аварийного подъема  TR-CH</t>
  </si>
  <si>
    <r>
      <t xml:space="preserve">Тумба шлагбаума  со встроенным блоком управления и радиоприемником;
Рейка шлагбаумная </t>
    </r>
    <r>
      <rPr>
        <b/>
        <u/>
        <sz val="8"/>
        <rFont val="Arial Cyr"/>
        <charset val="204"/>
      </rPr>
      <t>длиной 6,25 м</t>
    </r>
    <r>
      <rPr>
        <sz val="8"/>
        <rFont val="Arial Cyr"/>
        <charset val="204"/>
      </rPr>
      <t>;
Демпфер</t>
    </r>
    <r>
      <rPr>
        <b/>
        <u/>
        <sz val="8"/>
        <rFont val="Arial Cyr"/>
        <charset val="204"/>
      </rPr>
      <t xml:space="preserve"> длиной 6,25 м</t>
    </r>
    <r>
      <rPr>
        <sz val="8"/>
        <rFont val="Arial Cyr"/>
        <charset val="204"/>
      </rPr>
      <t xml:space="preserve">;
Заглушка LTP-N на рейку шлагбаумную;
Комплект наклеек (24 шт.);
Монтажный комплект (основание монтажное, анкерные крюки);
</t>
    </r>
    <r>
      <rPr>
        <b/>
        <u/>
        <sz val="8"/>
        <rFont val="Arial Cyr"/>
        <charset val="204"/>
      </rPr>
      <t>Опора WA11C.</t>
    </r>
  </si>
  <si>
    <r>
      <t>Тумба шлагбаума  со встроенным блоком управления и радиоприемником;
Рейка шлагбаумная</t>
    </r>
    <r>
      <rPr>
        <b/>
        <u/>
        <sz val="8"/>
        <rFont val="Arial Cyr"/>
        <charset val="204"/>
      </rPr>
      <t xml:space="preserve"> длиной 6,25 м</t>
    </r>
    <r>
      <rPr>
        <sz val="8"/>
        <rFont val="Arial Cyr"/>
        <charset val="204"/>
      </rPr>
      <t xml:space="preserve"> RBN6-K (AN-Motors);
Крепление для круглой рейки;
Заглушка на рейку шлагбаумную RBN92 - 2 шт.;
Комплект наклеек (24 шт.);
Монтажный комплект (основание монтажное, анкерные крюки);
</t>
    </r>
    <r>
      <rPr>
        <b/>
        <u/>
        <sz val="8"/>
        <rFont val="Arial Cyr"/>
        <charset val="204"/>
      </rPr>
      <t>Опора WA11C.</t>
    </r>
  </si>
  <si>
    <t>Универсальный одноканальный приемник ALUTECH</t>
  </si>
  <si>
    <t>Примечание: позиция относится к ассортименту ALUTECH. Применяются базовые цены и скидки на автоматику ALUTECH</t>
  </si>
  <si>
    <r>
      <rPr>
        <b/>
        <sz val="8"/>
        <rFont val="Arial Cyr"/>
        <charset val="204"/>
      </rPr>
      <t>Состав:</t>
    </r>
    <r>
      <rPr>
        <sz val="8"/>
        <rFont val="Arial Cyr"/>
        <charset val="204"/>
      </rPr>
      <t xml:space="preserve">
Тумба шлагбаума ASB6000R/L; Блок управления со встроенным радиоприемником; 2 ПДУ;
Рейка RBN7;
Демпфер FRK99;
Заглушки для стрелы RBN91;
Наклейки светоотражающие.</t>
    </r>
  </si>
  <si>
    <r>
      <rPr>
        <b/>
        <sz val="8"/>
        <rFont val="Arial Cyr"/>
        <charset val="204"/>
      </rPr>
      <t>Состав:</t>
    </r>
    <r>
      <rPr>
        <sz val="8"/>
        <rFont val="Arial Cyr"/>
        <charset val="204"/>
      </rPr>
      <t xml:space="preserve">
Тумба шлагбаума ASB6000R/L; Блок управления со встроенным радиоприемником; 2 ПДУ;
Рейка RBN7;
Демпфер FRK99;
Заглушки для стрелы RBN91;
Наклейки светоотражающие;
</t>
    </r>
    <r>
      <rPr>
        <b/>
        <u/>
        <sz val="8"/>
        <rFont val="Arial Cyr"/>
        <charset val="204"/>
      </rPr>
      <t>Опора WA11C.</t>
    </r>
  </si>
  <si>
    <r>
      <rPr>
        <b/>
        <sz val="8"/>
        <rFont val="Arial Cyr"/>
        <charset val="204"/>
      </rPr>
      <t>Состав:</t>
    </r>
    <r>
      <rPr>
        <sz val="8"/>
        <rFont val="Arial Cyr"/>
        <charset val="204"/>
      </rPr>
      <t xml:space="preserve">
Тумба шлагбаума ASB6000R/L; Блок управления со встроенным радиоприемником; 2 ПДУ;
Рейка RBN6-К;
Заглушки для стрелы RBN92 - 2 шт;
Наклейки светоотражающие;
Крепление для круглой рейки WAC1;
</t>
    </r>
    <r>
      <rPr>
        <b/>
        <u/>
        <sz val="8"/>
        <rFont val="Arial Cyr"/>
        <charset val="204"/>
      </rPr>
      <t>Опора WA11C.</t>
    </r>
  </si>
  <si>
    <t xml:space="preserve">Опора для стрелы стационарная </t>
  </si>
  <si>
    <t xml:space="preserve">Опора для стрелы подвижная </t>
  </si>
  <si>
    <t>до 500 кг, 
до 5 м</t>
  </si>
  <si>
    <t>ИТОГО ЗАКАЗ</t>
  </si>
  <si>
    <t>Комплекты электроприводов для откатных ворот - серия ROTEO</t>
  </si>
  <si>
    <t>Комплекты электроприводов для распашных ворот - серия AMBO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</si>
</sst>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р_._-;\-* #,##0.00_р_._-;_-* &quot;-&quot;??_р_._-;_-@_-"/>
    <numFmt numFmtId="165" formatCode="_-* #,##0_р_._-;\-* #,##0_р_._-;_-* &quot;-&quot;??_р_._-;_-@_-"/>
    <numFmt numFmtId="166" formatCode=";;"/>
  </numFmts>
  <fonts count="9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6"/>
      <name val="Arial Cyr"/>
      <charset val="204"/>
    </font>
    <font>
      <b/>
      <sz val="12"/>
      <color indexed="62"/>
      <name val="Arial Cyr"/>
      <charset val="204"/>
    </font>
    <font>
      <b/>
      <sz val="9"/>
      <name val="Arial Cyr"/>
      <charset val="204"/>
    </font>
    <font>
      <sz val="8"/>
      <color theme="0" tint="-0.249977111117893"/>
      <name val="Calibri"/>
      <family val="2"/>
      <charset val="204"/>
      <scheme val="minor"/>
    </font>
    <font>
      <b/>
      <sz val="8"/>
      <color indexed="8"/>
      <name val="Arial Cyr"/>
      <charset val="204"/>
    </font>
    <font>
      <b/>
      <sz val="8"/>
      <name val="Arial Cyr"/>
      <charset val="204"/>
    </font>
    <font>
      <sz val="6"/>
      <color theme="0" tint="-0.14999847407452621"/>
      <name val="Calibri"/>
      <family val="2"/>
      <charset val="204"/>
      <scheme val="minor"/>
    </font>
    <font>
      <sz val="8"/>
      <color indexed="8"/>
      <name val="Arial Cyr"/>
      <charset val="204"/>
    </font>
    <font>
      <sz val="8"/>
      <name val="Arial Cyr"/>
      <charset val="204"/>
    </font>
    <font>
      <sz val="8"/>
      <name val="Calibri"/>
      <family val="2"/>
      <charset val="204"/>
      <scheme val="minor"/>
    </font>
    <font>
      <sz val="9"/>
      <color theme="0" tint="-0.14999847407452621"/>
      <name val="Calibri"/>
      <family val="2"/>
      <charset val="204"/>
      <scheme val="minor"/>
    </font>
    <font>
      <sz val="9"/>
      <name val="Arial Cyr"/>
      <charset val="204"/>
    </font>
    <font>
      <b/>
      <sz val="8"/>
      <color theme="1"/>
      <name val="Arial Cyr"/>
      <charset val="204"/>
    </font>
    <font>
      <sz val="8"/>
      <color theme="1"/>
      <name val="Arial Cyr"/>
      <charset val="204"/>
    </font>
    <font>
      <u/>
      <sz val="11"/>
      <color theme="10"/>
      <name val="Calibri"/>
      <family val="2"/>
      <charset val="204"/>
    </font>
    <font>
      <sz val="10"/>
      <name val="Arial"/>
      <family val="2"/>
      <charset val="204"/>
    </font>
    <font>
      <sz val="9"/>
      <color theme="0" tint="-0.14999847407452621"/>
      <name val="Arial Cyr"/>
      <charset val="204"/>
    </font>
    <font>
      <sz val="8"/>
      <color rgb="FFFF0000"/>
      <name val="Arial Cyr"/>
      <charset val="204"/>
    </font>
    <font>
      <b/>
      <u/>
      <sz val="8"/>
      <name val="Arial Cyr"/>
      <charset val="204"/>
    </font>
    <font>
      <sz val="9"/>
      <color theme="1"/>
      <name val="Arial Cyr"/>
      <charset val="204"/>
    </font>
    <font>
      <sz val="6"/>
      <color theme="0" tint="-0.249977111117893"/>
      <name val="Calibri"/>
      <family val="2"/>
      <charset val="204"/>
      <scheme val="minor"/>
    </font>
    <font>
      <b/>
      <sz val="8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name val="Arial"/>
      <family val="2"/>
      <charset val="204"/>
    </font>
    <font>
      <sz val="8"/>
      <color theme="0" tint="-0.249977111117893"/>
      <name val="Arial"/>
      <family val="2"/>
      <charset val="204"/>
    </font>
    <font>
      <b/>
      <sz val="8"/>
      <color theme="0" tint="-0.249977111117893"/>
      <name val="Arial"/>
      <family val="2"/>
      <charset val="204"/>
    </font>
    <font>
      <b/>
      <sz val="8"/>
      <color theme="0"/>
      <name val="Arial"/>
      <family val="2"/>
      <charset val="204"/>
    </font>
    <font>
      <b/>
      <sz val="8"/>
      <color rgb="FFFF0000"/>
      <name val="Arial"/>
      <family val="2"/>
      <charset val="204"/>
    </font>
    <font>
      <sz val="6"/>
      <color theme="0" tint="-0.249977111117893"/>
      <name val="Arial Cyr"/>
      <charset val="204"/>
    </font>
    <font>
      <sz val="6"/>
      <color theme="0" tint="-0.14999847407452621"/>
      <name val="Arial Cyr"/>
      <charset val="204"/>
    </font>
    <font>
      <b/>
      <sz val="7"/>
      <name val="Arial Cyr"/>
      <charset val="204"/>
    </font>
    <font>
      <sz val="6"/>
      <color theme="0" tint="-0.14999847407452621"/>
      <name val="Arial"/>
      <family val="2"/>
      <charset val="204"/>
    </font>
    <font>
      <sz val="6.5"/>
      <name val="Arial Cyr"/>
      <charset val="204"/>
    </font>
    <font>
      <b/>
      <sz val="6.5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color theme="1"/>
      <name val="Arial"/>
      <family val="2"/>
      <charset val="204"/>
    </font>
    <font>
      <b/>
      <sz val="12"/>
      <color rgb="FF80C535"/>
      <name val="Arial Cyr"/>
      <charset val="204"/>
    </font>
    <font>
      <b/>
      <sz val="12"/>
      <color rgb="FF80C535"/>
      <name val="Calibri"/>
      <family val="2"/>
      <charset val="204"/>
    </font>
    <font>
      <b/>
      <sz val="10"/>
      <color theme="1"/>
      <name val="Arial Cyr"/>
      <charset val="204"/>
    </font>
    <font>
      <sz val="11"/>
      <name val="Calibri"/>
      <family val="2"/>
      <charset val="204"/>
      <scheme val="minor"/>
    </font>
    <font>
      <b/>
      <sz val="9"/>
      <color theme="1"/>
      <name val="Arial Cyr"/>
      <charset val="204"/>
    </font>
    <font>
      <b/>
      <sz val="1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0"/>
      <name val="Arial Cyr"/>
      <charset val="204"/>
    </font>
    <font>
      <b/>
      <sz val="8"/>
      <color rgb="FFFF0000"/>
      <name val="Arial Cyr"/>
      <charset val="204"/>
    </font>
    <font>
      <i/>
      <sz val="8"/>
      <color indexed="8"/>
      <name val="Arial Cyr"/>
      <charset val="204"/>
    </font>
    <font>
      <b/>
      <i/>
      <sz val="8"/>
      <color indexed="8"/>
      <name val="Arial Cyr"/>
      <charset val="204"/>
    </font>
    <font>
      <b/>
      <i/>
      <sz val="8"/>
      <name val="Arial Cyr"/>
      <charset val="204"/>
    </font>
    <font>
      <b/>
      <sz val="9"/>
      <color rgb="FFFF0000"/>
      <name val="Arial Cyr"/>
      <charset val="204"/>
    </font>
    <font>
      <i/>
      <sz val="9"/>
      <color indexed="8"/>
      <name val="Arial Cyr"/>
      <charset val="204"/>
    </font>
    <font>
      <sz val="7"/>
      <color theme="0" tint="-0.249977111117893"/>
      <name val="Arial"/>
      <family val="2"/>
      <charset val="204"/>
    </font>
    <font>
      <b/>
      <u/>
      <sz val="8"/>
      <color rgb="FFFF0000"/>
      <name val="Arial Cyr"/>
      <charset val="204"/>
    </font>
    <font>
      <sz val="9"/>
      <name val="Calibri"/>
      <family val="2"/>
      <charset val="204"/>
      <scheme val="minor"/>
    </font>
    <font>
      <sz val="8"/>
      <color theme="0" tint="-0.249977111117893"/>
      <name val="Arial Cyr"/>
      <charset val="204"/>
    </font>
    <font>
      <sz val="9"/>
      <color theme="0" tint="-0.249977111117893"/>
      <name val="Calibri"/>
      <family val="2"/>
      <charset val="204"/>
      <scheme val="minor"/>
    </font>
    <font>
      <sz val="6"/>
      <color theme="0" tint="-0.249977111117893"/>
      <name val="Arial"/>
      <family val="2"/>
      <charset val="204"/>
    </font>
    <font>
      <b/>
      <sz val="9"/>
      <color theme="0"/>
      <name val="Arial Cyr"/>
      <charset val="204"/>
    </font>
    <font>
      <b/>
      <sz val="10"/>
      <color theme="0"/>
      <name val="Arial Cyr"/>
      <charset val="204"/>
    </font>
    <font>
      <sz val="9"/>
      <color theme="0" tint="-0.249977111117893"/>
      <name val="Arial Cyr"/>
      <charset val="204"/>
    </font>
    <font>
      <b/>
      <u/>
      <sz val="9"/>
      <color theme="0"/>
      <name val="Arial Cyr"/>
      <charset val="204"/>
    </font>
    <font>
      <sz val="10"/>
      <color rgb="FFFF0000"/>
      <name val="Arial Cyr"/>
      <charset val="204"/>
    </font>
    <font>
      <vertAlign val="superscript"/>
      <sz val="8"/>
      <name val="Arial Cyr"/>
      <charset val="204"/>
    </font>
    <font>
      <sz val="9"/>
      <color rgb="FFFF0000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vertAlign val="superscript"/>
      <sz val="8"/>
      <name val="Calibri"/>
      <family val="2"/>
      <charset val="204"/>
      <scheme val="minor"/>
    </font>
    <font>
      <vertAlign val="superscript"/>
      <sz val="8"/>
      <color theme="1"/>
      <name val="Calibri"/>
      <family val="2"/>
      <charset val="204"/>
      <scheme val="minor"/>
    </font>
    <font>
      <b/>
      <u/>
      <sz val="8"/>
      <color indexed="8"/>
      <name val="Arial Cyr"/>
      <charset val="204"/>
    </font>
    <font>
      <u/>
      <sz val="8"/>
      <color rgb="FFFF0000"/>
      <name val="Arial Cyr"/>
      <charset val="204"/>
    </font>
    <font>
      <i/>
      <sz val="9"/>
      <color theme="1"/>
      <name val="Calibri"/>
      <family val="2"/>
      <charset val="204"/>
      <scheme val="minor"/>
    </font>
    <font>
      <b/>
      <u/>
      <sz val="8"/>
      <color rgb="FF92D050"/>
      <name val="Arial Cyr"/>
      <charset val="204"/>
    </font>
    <font>
      <i/>
      <sz val="10"/>
      <name val="Arial Cyr"/>
      <charset val="204"/>
    </font>
    <font>
      <b/>
      <sz val="12"/>
      <name val="Arial Cyr"/>
      <charset val="204"/>
    </font>
    <font>
      <i/>
      <sz val="8"/>
      <name val="Arial Cyr"/>
      <charset val="204"/>
    </font>
    <font>
      <sz val="8"/>
      <color rgb="FFC00000"/>
      <name val="Arial Cyr"/>
      <charset val="204"/>
    </font>
    <font>
      <b/>
      <u/>
      <sz val="8"/>
      <color rgb="FFC00000"/>
      <name val="Arial Cyr"/>
      <charset val="204"/>
    </font>
    <font>
      <sz val="8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16"/>
      <color rgb="FF000000"/>
      <name val="Arial"/>
      <family val="2"/>
      <charset val="204"/>
    </font>
    <font>
      <sz val="14"/>
      <color rgb="FF000000"/>
      <name val="Arial"/>
      <family val="2"/>
      <charset val="204"/>
    </font>
    <font>
      <b/>
      <sz val="16"/>
      <color rgb="FF000000"/>
      <name val="Arial"/>
      <family val="2"/>
      <charset val="204"/>
    </font>
    <font>
      <b/>
      <sz val="18"/>
      <color rgb="FF000000"/>
      <name val="Arial"/>
      <family val="2"/>
      <charset val="204"/>
    </font>
    <font>
      <b/>
      <i/>
      <sz val="11"/>
      <color theme="1"/>
      <name val="Arial"/>
      <family val="2"/>
      <charset val="204"/>
    </font>
    <font>
      <b/>
      <i/>
      <sz val="11"/>
      <color rgb="FF000000"/>
      <name val="Arial"/>
      <family val="2"/>
      <charset val="204"/>
    </font>
    <font>
      <b/>
      <sz val="28"/>
      <color rgb="FF3B3838"/>
      <name val="Arial"/>
      <family val="2"/>
      <charset val="204"/>
    </font>
    <font>
      <sz val="18"/>
      <color rgb="FF000000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8"/>
      <color rgb="FFC00000"/>
      <name val="Arial Cyr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BFFFB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/>
      <bottom/>
      <diagonal/>
    </border>
  </borders>
  <cellStyleXfs count="25">
    <xf numFmtId="0" fontId="0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18" fillId="0" borderId="0"/>
    <xf numFmtId="0" fontId="18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90" fillId="0" borderId="0" applyNumberFormat="0" applyFill="0" applyBorder="0" applyAlignment="0" applyProtection="0"/>
  </cellStyleXfs>
  <cellXfs count="768">
    <xf numFmtId="0" fontId="0" fillId="0" borderId="0" xfId="0"/>
    <xf numFmtId="0" fontId="1" fillId="0" borderId="0" xfId="2"/>
    <xf numFmtId="0" fontId="2" fillId="0" borderId="0" xfId="1" applyFont="1"/>
    <xf numFmtId="0" fontId="2" fillId="0" borderId="0" xfId="1" applyFont="1" applyAlignment="1">
      <alignment wrapText="1"/>
    </xf>
    <xf numFmtId="0" fontId="11" fillId="0" borderId="1" xfId="1" applyFont="1" applyFill="1" applyBorder="1" applyAlignment="1">
      <alignment horizontal="left" vertical="center" wrapText="1"/>
    </xf>
    <xf numFmtId="0" fontId="14" fillId="0" borderId="0" xfId="1" applyFont="1" applyBorder="1"/>
    <xf numFmtId="0" fontId="12" fillId="0" borderId="0" xfId="2" applyFont="1" applyAlignment="1">
      <alignment horizontal="center" vertical="center"/>
    </xf>
    <xf numFmtId="0" fontId="1" fillId="0" borderId="0" xfId="2" applyAlignment="1">
      <alignment horizontal="center"/>
    </xf>
    <xf numFmtId="9" fontId="22" fillId="0" borderId="1" xfId="3" applyFont="1" applyBorder="1" applyAlignment="1">
      <alignment horizontal="center" vertical="center"/>
    </xf>
    <xf numFmtId="0" fontId="24" fillId="0" borderId="0" xfId="1" applyFont="1" applyFill="1" applyAlignment="1">
      <alignment vertical="center"/>
    </xf>
    <xf numFmtId="0" fontId="24" fillId="0" borderId="0" xfId="1" applyFont="1" applyFill="1" applyAlignment="1">
      <alignment vertical="center" wrapText="1"/>
    </xf>
    <xf numFmtId="0" fontId="25" fillId="0" borderId="0" xfId="4" applyFont="1" applyBorder="1" applyAlignment="1">
      <alignment horizontal="center" wrapText="1"/>
    </xf>
    <xf numFmtId="9" fontId="27" fillId="4" borderId="1" xfId="4" applyNumberFormat="1" applyFont="1" applyFill="1" applyBorder="1" applyAlignment="1" applyProtection="1">
      <alignment horizontal="center" wrapText="1"/>
      <protection hidden="1"/>
    </xf>
    <xf numFmtId="0" fontId="26" fillId="0" borderId="0" xfId="1" applyNumberFormat="1" applyFont="1" applyFill="1" applyAlignment="1">
      <alignment horizontal="center" vertical="center"/>
    </xf>
    <xf numFmtId="0" fontId="24" fillId="0" borderId="0" xfId="1" applyNumberFormat="1" applyFont="1" applyFill="1" applyAlignment="1">
      <alignment horizontal="center" vertical="center"/>
    </xf>
    <xf numFmtId="0" fontId="26" fillId="0" borderId="0" xfId="1" applyFont="1" applyFill="1" applyAlignment="1"/>
    <xf numFmtId="0" fontId="28" fillId="0" borderId="0" xfId="1" applyFont="1" applyFill="1" applyAlignment="1">
      <alignment horizontal="left"/>
    </xf>
    <xf numFmtId="0" fontId="28" fillId="0" borderId="0" xfId="1" applyFont="1" applyFill="1" applyAlignment="1">
      <alignment horizontal="center"/>
    </xf>
    <xf numFmtId="0" fontId="29" fillId="0" borderId="0" xfId="1" applyFont="1" applyFill="1" applyAlignment="1">
      <alignment horizontal="center"/>
    </xf>
    <xf numFmtId="0" fontId="28" fillId="0" borderId="0" xfId="1" applyFont="1" applyFill="1" applyAlignment="1"/>
    <xf numFmtId="0" fontId="24" fillId="0" borderId="14" xfId="1" applyFont="1" applyFill="1" applyBorder="1" applyAlignment="1" applyProtection="1">
      <alignment horizontal="center" vertical="center" wrapText="1"/>
      <protection locked="0"/>
    </xf>
    <xf numFmtId="0" fontId="24" fillId="0" borderId="14" xfId="1" applyFont="1" applyFill="1" applyBorder="1" applyAlignment="1">
      <alignment horizontal="center" vertical="center" wrapText="1"/>
    </xf>
    <xf numFmtId="0" fontId="24" fillId="0" borderId="15" xfId="1" applyFont="1" applyFill="1" applyBorder="1" applyAlignment="1">
      <alignment horizontal="center" vertical="center" wrapText="1"/>
    </xf>
    <xf numFmtId="0" fontId="24" fillId="0" borderId="15" xfId="1" applyFont="1" applyFill="1" applyBorder="1" applyAlignment="1">
      <alignment horizontal="center" vertical="center"/>
    </xf>
    <xf numFmtId="0" fontId="26" fillId="0" borderId="0" xfId="1" applyFont="1" applyFill="1" applyAlignment="1">
      <alignment horizontal="center" vertical="center" wrapText="1"/>
    </xf>
    <xf numFmtId="0" fontId="26" fillId="0" borderId="0" xfId="1" applyFont="1" applyFill="1" applyBorder="1" applyAlignment="1"/>
    <xf numFmtId="0" fontId="26" fillId="0" borderId="17" xfId="1" applyFont="1" applyFill="1" applyBorder="1" applyAlignment="1" applyProtection="1">
      <alignment horizontal="center" vertical="center"/>
      <protection hidden="1"/>
    </xf>
    <xf numFmtId="49" fontId="26" fillId="0" borderId="21" xfId="1" applyNumberFormat="1" applyFont="1" applyFill="1" applyBorder="1" applyAlignment="1" applyProtection="1">
      <alignment vertical="center"/>
      <protection hidden="1"/>
    </xf>
    <xf numFmtId="0" fontId="26" fillId="0" borderId="21" xfId="1" applyFont="1" applyFill="1" applyBorder="1" applyAlignment="1" applyProtection="1">
      <alignment horizontal="center" vertical="center"/>
      <protection hidden="1"/>
    </xf>
    <xf numFmtId="0" fontId="26" fillId="0" borderId="21" xfId="1" applyFont="1" applyFill="1" applyBorder="1" applyAlignment="1" applyProtection="1">
      <alignment vertical="center"/>
      <protection hidden="1"/>
    </xf>
    <xf numFmtId="0" fontId="24" fillId="0" borderId="0" xfId="1" applyFont="1" applyFill="1" applyAlignment="1">
      <alignment horizontal="left"/>
    </xf>
    <xf numFmtId="0" fontId="26" fillId="0" borderId="0" xfId="1" applyFont="1" applyFill="1" applyAlignment="1">
      <alignment vertical="center"/>
    </xf>
    <xf numFmtId="0" fontId="8" fillId="0" borderId="1" xfId="1" applyFont="1" applyFill="1" applyBorder="1" applyAlignment="1">
      <alignment horizontal="center" vertical="center" wrapText="1"/>
    </xf>
    <xf numFmtId="0" fontId="26" fillId="0" borderId="0" xfId="0" applyFont="1" applyFill="1" applyBorder="1" applyAlignment="1"/>
    <xf numFmtId="0" fontId="26" fillId="0" borderId="0" xfId="0" applyFont="1" applyFill="1" applyAlignment="1"/>
    <xf numFmtId="0" fontId="26" fillId="0" borderId="21" xfId="0" applyFont="1" applyFill="1" applyBorder="1" applyAlignment="1" applyProtection="1">
      <alignment horizontal="left"/>
      <protection hidden="1"/>
    </xf>
    <xf numFmtId="0" fontId="26" fillId="0" borderId="21" xfId="0" applyFont="1" applyFill="1" applyBorder="1" applyAlignment="1" applyProtection="1">
      <alignment horizontal="center" vertical="center"/>
      <protection hidden="1"/>
    </xf>
    <xf numFmtId="0" fontId="26" fillId="0" borderId="21" xfId="0" applyNumberFormat="1" applyFont="1" applyFill="1" applyBorder="1" applyAlignment="1" applyProtection="1">
      <alignment horizontal="center" vertical="center" wrapText="1"/>
      <protection hidden="1"/>
    </xf>
    <xf numFmtId="0" fontId="26" fillId="0" borderId="25" xfId="0" applyFont="1" applyFill="1" applyBorder="1" applyAlignment="1" applyProtection="1">
      <alignment horizontal="left"/>
      <protection hidden="1"/>
    </xf>
    <xf numFmtId="0" fontId="26" fillId="0" borderId="25" xfId="0" applyFont="1" applyFill="1" applyBorder="1" applyAlignment="1" applyProtection="1">
      <alignment horizontal="center" vertical="center"/>
      <protection hidden="1"/>
    </xf>
    <xf numFmtId="0" fontId="26" fillId="0" borderId="25" xfId="0" applyFont="1" applyFill="1" applyBorder="1" applyAlignment="1" applyProtection="1">
      <alignment horizontal="center" vertical="center" wrapText="1"/>
      <protection hidden="1"/>
    </xf>
    <xf numFmtId="0" fontId="26" fillId="0" borderId="21" xfId="20" applyFont="1" applyFill="1" applyBorder="1" applyAlignment="1" applyProtection="1">
      <alignment horizontal="left" vertical="center" wrapText="1"/>
      <protection hidden="1"/>
    </xf>
    <xf numFmtId="0" fontId="26" fillId="0" borderId="21" xfId="0" applyNumberFormat="1" applyFont="1" applyFill="1" applyBorder="1" applyAlignment="1" applyProtection="1">
      <alignment horizontal="left"/>
      <protection hidden="1"/>
    </xf>
    <xf numFmtId="49" fontId="26" fillId="0" borderId="21" xfId="0" applyNumberFormat="1" applyFont="1" applyFill="1" applyBorder="1" applyAlignment="1" applyProtection="1">
      <alignment horizontal="center" vertical="center" wrapText="1"/>
      <protection hidden="1"/>
    </xf>
    <xf numFmtId="0" fontId="26" fillId="0" borderId="21" xfId="0" applyFont="1" applyFill="1" applyBorder="1" applyAlignment="1" applyProtection="1">
      <alignment horizontal="center" vertical="center" wrapText="1" shrinkToFit="1"/>
      <protection hidden="1"/>
    </xf>
    <xf numFmtId="0" fontId="26" fillId="0" borderId="21" xfId="20" applyNumberFormat="1" applyFont="1" applyFill="1" applyBorder="1" applyAlignment="1" applyProtection="1">
      <alignment horizontal="left" vertical="center" wrapText="1"/>
      <protection hidden="1"/>
    </xf>
    <xf numFmtId="0" fontId="26" fillId="0" borderId="21" xfId="0" applyNumberFormat="1" applyFont="1" applyFill="1" applyBorder="1" applyAlignment="1" applyProtection="1">
      <alignment horizontal="left" vertical="center"/>
      <protection hidden="1"/>
    </xf>
    <xf numFmtId="0" fontId="26" fillId="0" borderId="25" xfId="1" applyNumberFormat="1" applyFont="1" applyFill="1" applyBorder="1" applyAlignment="1" applyProtection="1">
      <alignment horizontal="left" vertical="center"/>
      <protection hidden="1"/>
    </xf>
    <xf numFmtId="0" fontId="26" fillId="0" borderId="25" xfId="0" applyFont="1" applyFill="1" applyBorder="1" applyAlignment="1" applyProtection="1">
      <alignment horizontal="center" vertical="center" wrapText="1" shrinkToFit="1"/>
      <protection hidden="1"/>
    </xf>
    <xf numFmtId="0" fontId="26" fillId="0" borderId="17" xfId="20" applyFont="1" applyFill="1" applyBorder="1" applyAlignment="1" applyProtection="1">
      <alignment horizontal="left" vertical="center" wrapText="1"/>
      <protection hidden="1"/>
    </xf>
    <xf numFmtId="0" fontId="26" fillId="0" borderId="17" xfId="0" applyNumberFormat="1" applyFont="1" applyFill="1" applyBorder="1" applyAlignment="1" applyProtection="1">
      <alignment horizontal="left"/>
      <protection hidden="1"/>
    </xf>
    <xf numFmtId="0" fontId="26" fillId="0" borderId="17" xfId="0" applyFont="1" applyFill="1" applyBorder="1" applyAlignment="1" applyProtection="1">
      <alignment horizontal="center" vertical="center"/>
      <protection hidden="1"/>
    </xf>
    <xf numFmtId="49" fontId="26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26" fillId="0" borderId="21" xfId="0" applyFont="1" applyFill="1" applyBorder="1" applyAlignment="1" applyProtection="1">
      <alignment horizontal="center"/>
      <protection hidden="1"/>
    </xf>
    <xf numFmtId="0" fontId="26" fillId="0" borderId="25" xfId="20" applyFont="1" applyFill="1" applyBorder="1" applyAlignment="1" applyProtection="1">
      <alignment horizontal="left" vertical="center" wrapText="1"/>
      <protection hidden="1"/>
    </xf>
    <xf numFmtId="0" fontId="26" fillId="0" borderId="25" xfId="0" applyNumberFormat="1" applyFont="1" applyFill="1" applyBorder="1" applyAlignment="1" applyProtection="1">
      <alignment horizontal="left"/>
      <protection hidden="1"/>
    </xf>
    <xf numFmtId="0" fontId="26" fillId="0" borderId="25" xfId="0" applyFont="1" applyFill="1" applyBorder="1" applyAlignment="1" applyProtection="1">
      <alignment horizontal="center"/>
      <protection hidden="1"/>
    </xf>
    <xf numFmtId="49" fontId="26" fillId="0" borderId="25" xfId="0" applyNumberFormat="1" applyFont="1" applyFill="1" applyBorder="1" applyAlignment="1" applyProtection="1">
      <alignment horizontal="center" vertical="center" wrapText="1"/>
      <protection hidden="1"/>
    </xf>
    <xf numFmtId="0" fontId="39" fillId="0" borderId="21" xfId="0" applyFont="1" applyFill="1" applyBorder="1" applyAlignment="1">
      <alignment horizontal="left"/>
    </xf>
    <xf numFmtId="0" fontId="39" fillId="0" borderId="9" xfId="0" applyFont="1" applyFill="1" applyBorder="1" applyAlignment="1">
      <alignment horizontal="left" wrapText="1"/>
    </xf>
    <xf numFmtId="0" fontId="26" fillId="0" borderId="21" xfId="0" applyFont="1" applyFill="1" applyBorder="1" applyAlignment="1">
      <alignment horizontal="center" vertical="center"/>
    </xf>
    <xf numFmtId="0" fontId="26" fillId="0" borderId="17" xfId="0" applyFont="1" applyFill="1" applyBorder="1" applyAlignment="1">
      <alignment horizontal="center" vertical="center"/>
    </xf>
    <xf numFmtId="0" fontId="26" fillId="0" borderId="21" xfId="0" applyNumberFormat="1" applyFont="1" applyFill="1" applyBorder="1" applyAlignment="1" applyProtection="1">
      <alignment horizontal="center" vertical="center"/>
      <protection hidden="1"/>
    </xf>
    <xf numFmtId="0" fontId="26" fillId="0" borderId="25" xfId="0" applyNumberFormat="1" applyFont="1" applyFill="1" applyBorder="1" applyAlignment="1" applyProtection="1">
      <alignment horizontal="center" vertical="center"/>
      <protection hidden="1"/>
    </xf>
    <xf numFmtId="0" fontId="26" fillId="0" borderId="25" xfId="0" applyNumberFormat="1" applyFont="1" applyFill="1" applyBorder="1" applyAlignment="1" applyProtection="1">
      <alignment horizontal="center" vertical="center" wrapText="1"/>
      <protection hidden="1"/>
    </xf>
    <xf numFmtId="49" fontId="26" fillId="0" borderId="23" xfId="0" applyNumberFormat="1" applyFont="1" applyFill="1" applyBorder="1" applyAlignment="1" applyProtection="1">
      <alignment horizontal="center" vertical="center" wrapText="1"/>
      <protection hidden="1"/>
    </xf>
    <xf numFmtId="0" fontId="26" fillId="0" borderId="23" xfId="0" applyFont="1" applyFill="1" applyBorder="1" applyAlignment="1" applyProtection="1">
      <alignment horizontal="center" vertical="center" wrapText="1"/>
      <protection hidden="1"/>
    </xf>
    <xf numFmtId="49" fontId="26" fillId="0" borderId="36" xfId="0" applyNumberFormat="1" applyFont="1" applyFill="1" applyBorder="1" applyAlignment="1" applyProtection="1">
      <alignment horizontal="center" vertical="center" wrapText="1"/>
      <protection hidden="1"/>
    </xf>
    <xf numFmtId="49" fontId="26" fillId="0" borderId="21" xfId="0" applyNumberFormat="1" applyFont="1" applyFill="1" applyBorder="1" applyAlignment="1" applyProtection="1">
      <alignment horizontal="left"/>
      <protection hidden="1"/>
    </xf>
    <xf numFmtId="0" fontId="26" fillId="0" borderId="21" xfId="0" applyFont="1" applyFill="1" applyBorder="1" applyAlignment="1" applyProtection="1">
      <alignment horizontal="left" vertical="center" wrapText="1"/>
      <protection hidden="1"/>
    </xf>
    <xf numFmtId="49" fontId="26" fillId="0" borderId="21" xfId="0" applyNumberFormat="1" applyFont="1" applyFill="1" applyBorder="1" applyAlignment="1" applyProtection="1">
      <alignment horizontal="center" vertical="center"/>
      <protection hidden="1"/>
    </xf>
    <xf numFmtId="2" fontId="26" fillId="0" borderId="23" xfId="0" applyNumberFormat="1" applyFont="1" applyFill="1" applyBorder="1" applyAlignment="1" applyProtection="1">
      <alignment horizontal="center"/>
      <protection hidden="1"/>
    </xf>
    <xf numFmtId="0" fontId="26" fillId="0" borderId="23" xfId="0" applyFont="1" applyFill="1" applyBorder="1" applyAlignment="1" applyProtection="1">
      <alignment horizontal="center"/>
      <protection hidden="1"/>
    </xf>
    <xf numFmtId="0" fontId="26" fillId="0" borderId="25" xfId="0" applyFont="1" applyFill="1" applyBorder="1" applyAlignment="1" applyProtection="1">
      <alignment horizontal="left" vertical="center"/>
      <protection hidden="1"/>
    </xf>
    <xf numFmtId="0" fontId="26" fillId="0" borderId="25" xfId="0" applyFont="1" applyFill="1" applyBorder="1" applyAlignment="1" applyProtection="1">
      <alignment horizontal="left" vertical="center" wrapText="1"/>
      <protection hidden="1"/>
    </xf>
    <xf numFmtId="0" fontId="24" fillId="0" borderId="25" xfId="0" applyFont="1" applyFill="1" applyBorder="1" applyAlignment="1" applyProtection="1">
      <alignment horizontal="center" vertical="center"/>
      <protection hidden="1"/>
    </xf>
    <xf numFmtId="0" fontId="26" fillId="0" borderId="37" xfId="0" applyFont="1" applyFill="1" applyBorder="1" applyAlignment="1" applyProtection="1">
      <alignment horizontal="center" vertical="center"/>
      <protection hidden="1"/>
    </xf>
    <xf numFmtId="0" fontId="26" fillId="0" borderId="0" xfId="0" applyFont="1" applyFill="1" applyAlignment="1">
      <alignment vertical="center"/>
    </xf>
    <xf numFmtId="0" fontId="26" fillId="0" borderId="0" xfId="1" applyNumberFormat="1" applyFont="1" applyFill="1" applyAlignment="1">
      <alignment vertical="center"/>
    </xf>
    <xf numFmtId="0" fontId="26" fillId="0" borderId="25" xfId="20" applyNumberFormat="1" applyFont="1" applyFill="1" applyBorder="1" applyAlignment="1" applyProtection="1">
      <alignment horizontal="left" vertical="center" wrapText="1"/>
      <protection hidden="1"/>
    </xf>
    <xf numFmtId="0" fontId="26" fillId="0" borderId="25" xfId="0" applyNumberFormat="1" applyFont="1" applyFill="1" applyBorder="1" applyAlignment="1" applyProtection="1">
      <alignment horizontal="left" vertical="center"/>
      <protection hidden="1"/>
    </xf>
    <xf numFmtId="0" fontId="26" fillId="0" borderId="37" xfId="0" applyNumberFormat="1" applyFont="1" applyFill="1" applyBorder="1" applyAlignment="1" applyProtection="1">
      <alignment horizontal="center" vertical="center" wrapText="1"/>
      <protection hidden="1"/>
    </xf>
    <xf numFmtId="0" fontId="26" fillId="0" borderId="29" xfId="0" applyFont="1" applyFill="1" applyBorder="1" applyAlignment="1" applyProtection="1">
      <alignment horizontal="center" vertical="center" wrapText="1" shrinkToFit="1"/>
      <protection hidden="1"/>
    </xf>
    <xf numFmtId="0" fontId="26" fillId="0" borderId="8" xfId="0" applyFont="1" applyFill="1" applyBorder="1" applyAlignment="1" applyProtection="1">
      <alignment horizontal="center" vertical="center" wrapText="1" shrinkToFit="1"/>
      <protection hidden="1"/>
    </xf>
    <xf numFmtId="0" fontId="26" fillId="0" borderId="25" xfId="1" applyFont="1" applyFill="1" applyBorder="1" applyAlignment="1" applyProtection="1">
      <alignment horizontal="left" vertical="center" wrapText="1"/>
    </xf>
    <xf numFmtId="0" fontId="11" fillId="0" borderId="32" xfId="1" applyFont="1" applyFill="1" applyBorder="1" applyAlignment="1">
      <alignment vertical="center" wrapText="1"/>
    </xf>
    <xf numFmtId="0" fontId="26" fillId="0" borderId="25" xfId="0" applyFont="1" applyFill="1" applyBorder="1" applyAlignment="1">
      <alignment horizontal="center" vertical="center"/>
    </xf>
    <xf numFmtId="0" fontId="3" fillId="0" borderId="38" xfId="1" applyFont="1" applyBorder="1"/>
    <xf numFmtId="0" fontId="40" fillId="2" borderId="12" xfId="1" applyFont="1" applyFill="1" applyBorder="1" applyAlignment="1">
      <alignment vertical="center" wrapText="1"/>
    </xf>
    <xf numFmtId="0" fontId="40" fillId="2" borderId="39" xfId="1" applyFont="1" applyFill="1" applyBorder="1" applyAlignment="1">
      <alignment vertical="center" wrapText="1"/>
    </xf>
    <xf numFmtId="0" fontId="4" fillId="2" borderId="0" xfId="1" applyFont="1" applyFill="1" applyBorder="1" applyAlignment="1">
      <alignment vertical="center" wrapText="1"/>
    </xf>
    <xf numFmtId="0" fontId="42" fillId="5" borderId="11" xfId="1" applyFont="1" applyFill="1" applyBorder="1" applyAlignment="1">
      <alignment vertical="center" wrapText="1"/>
    </xf>
    <xf numFmtId="9" fontId="27" fillId="5" borderId="15" xfId="1" applyNumberFormat="1" applyFont="1" applyFill="1" applyBorder="1" applyAlignment="1">
      <alignment horizontal="center" vertical="center"/>
    </xf>
    <xf numFmtId="0" fontId="2" fillId="2" borderId="0" xfId="1" applyFont="1" applyFill="1"/>
    <xf numFmtId="0" fontId="8" fillId="2" borderId="0" xfId="1" applyFont="1" applyFill="1" applyBorder="1" applyAlignment="1">
      <alignment horizontal="center" vertical="center" wrapText="1"/>
    </xf>
    <xf numFmtId="0" fontId="2" fillId="2" borderId="0" xfId="1" applyFont="1" applyFill="1" applyAlignment="1">
      <alignment wrapText="1"/>
    </xf>
    <xf numFmtId="0" fontId="0" fillId="2" borderId="0" xfId="0" applyFill="1" applyBorder="1"/>
    <xf numFmtId="0" fontId="5" fillId="5" borderId="23" xfId="1" applyFont="1" applyFill="1" applyBorder="1" applyAlignment="1">
      <alignment vertical="center" wrapText="1"/>
    </xf>
    <xf numFmtId="0" fontId="5" fillId="2" borderId="0" xfId="1" applyFont="1" applyFill="1" applyBorder="1" applyAlignment="1">
      <alignment vertical="center" wrapText="1"/>
    </xf>
    <xf numFmtId="0" fontId="5" fillId="5" borderId="30" xfId="1" applyFont="1" applyFill="1" applyBorder="1" applyAlignment="1">
      <alignment vertical="center" wrapText="1"/>
    </xf>
    <xf numFmtId="0" fontId="5" fillId="5" borderId="9" xfId="1" applyFont="1" applyFill="1" applyBorder="1" applyAlignment="1">
      <alignment vertical="center" wrapText="1"/>
    </xf>
    <xf numFmtId="0" fontId="5" fillId="5" borderId="47" xfId="1" applyFont="1" applyFill="1" applyBorder="1" applyAlignment="1">
      <alignment vertical="center" wrapText="1"/>
    </xf>
    <xf numFmtId="0" fontId="14" fillId="2" borderId="0" xfId="1" applyFont="1" applyFill="1" applyBorder="1"/>
    <xf numFmtId="1" fontId="14" fillId="2" borderId="0" xfId="1" applyNumberFormat="1" applyFont="1" applyFill="1" applyBorder="1" applyAlignment="1">
      <alignment horizontal="center" vertical="center" wrapText="1"/>
    </xf>
    <xf numFmtId="1" fontId="5" fillId="0" borderId="50" xfId="1" applyNumberFormat="1" applyFont="1" applyFill="1" applyBorder="1" applyAlignment="1">
      <alignment horizontal="center" vertical="center" wrapText="1"/>
    </xf>
    <xf numFmtId="1" fontId="5" fillId="0" borderId="18" xfId="1" applyNumberFormat="1" applyFont="1" applyFill="1" applyBorder="1" applyAlignment="1">
      <alignment horizontal="center" vertical="center" wrapText="1"/>
    </xf>
    <xf numFmtId="1" fontId="22" fillId="0" borderId="47" xfId="3" applyNumberFormat="1" applyFont="1" applyBorder="1" applyAlignment="1">
      <alignment horizontal="center" vertical="center"/>
    </xf>
    <xf numFmtId="1" fontId="22" fillId="2" borderId="0" xfId="3" applyNumberFormat="1" applyFont="1" applyFill="1" applyBorder="1" applyAlignment="1">
      <alignment horizontal="center" vertical="center"/>
    </xf>
    <xf numFmtId="1" fontId="44" fillId="0" borderId="30" xfId="3" applyNumberFormat="1" applyFont="1" applyBorder="1" applyAlignment="1">
      <alignment horizontal="center" vertical="center"/>
    </xf>
    <xf numFmtId="1" fontId="44" fillId="0" borderId="47" xfId="3" applyNumberFormat="1" applyFont="1" applyBorder="1" applyAlignment="1">
      <alignment horizontal="center" vertical="center"/>
    </xf>
    <xf numFmtId="1" fontId="5" fillId="0" borderId="24" xfId="1" applyNumberFormat="1" applyFont="1" applyFill="1" applyBorder="1" applyAlignment="1">
      <alignment horizontal="center" vertical="center" wrapText="1"/>
    </xf>
    <xf numFmtId="1" fontId="5" fillId="0" borderId="47" xfId="1" applyNumberFormat="1" applyFont="1" applyFill="1" applyBorder="1" applyAlignment="1">
      <alignment horizontal="center" vertical="center" wrapText="1"/>
    </xf>
    <xf numFmtId="1" fontId="5" fillId="5" borderId="16" xfId="1" applyNumberFormat="1" applyFont="1" applyFill="1" applyBorder="1" applyAlignment="1">
      <alignment vertical="center" wrapText="1"/>
    </xf>
    <xf numFmtId="1" fontId="5" fillId="2" borderId="0" xfId="1" applyNumberFormat="1" applyFont="1" applyFill="1" applyBorder="1" applyAlignment="1">
      <alignment vertical="center" wrapText="1"/>
    </xf>
    <xf numFmtId="1" fontId="5" fillId="5" borderId="30" xfId="1" applyNumberFormat="1" applyFont="1" applyFill="1" applyBorder="1" applyAlignment="1">
      <alignment vertical="center" wrapText="1"/>
    </xf>
    <xf numFmtId="1" fontId="5" fillId="5" borderId="23" xfId="1" applyNumberFormat="1" applyFont="1" applyFill="1" applyBorder="1" applyAlignment="1">
      <alignment vertical="center" wrapText="1"/>
    </xf>
    <xf numFmtId="0" fontId="5" fillId="5" borderId="0" xfId="1" applyFont="1" applyFill="1" applyBorder="1" applyAlignment="1">
      <alignment vertical="center" wrapText="1"/>
    </xf>
    <xf numFmtId="0" fontId="5" fillId="5" borderId="16" xfId="1" applyFont="1" applyFill="1" applyBorder="1" applyAlignment="1">
      <alignment vertical="center" wrapText="1"/>
    </xf>
    <xf numFmtId="0" fontId="8" fillId="2" borderId="1" xfId="1" applyFont="1" applyFill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left" vertical="center" wrapText="1"/>
    </xf>
    <xf numFmtId="1" fontId="44" fillId="2" borderId="30" xfId="3" applyNumberFormat="1" applyFont="1" applyFill="1" applyBorder="1" applyAlignment="1">
      <alignment horizontal="center" vertical="center"/>
    </xf>
    <xf numFmtId="1" fontId="5" fillId="5" borderId="0" xfId="1" applyNumberFormat="1" applyFont="1" applyFill="1" applyBorder="1" applyAlignment="1">
      <alignment vertical="center" wrapText="1"/>
    </xf>
    <xf numFmtId="1" fontId="5" fillId="5" borderId="31" xfId="1" applyNumberFormat="1" applyFont="1" applyFill="1" applyBorder="1" applyAlignment="1">
      <alignment vertical="center" wrapText="1"/>
    </xf>
    <xf numFmtId="1" fontId="5" fillId="5" borderId="26" xfId="1" applyNumberFormat="1" applyFont="1" applyFill="1" applyBorder="1" applyAlignment="1">
      <alignment vertical="center" wrapText="1"/>
    </xf>
    <xf numFmtId="0" fontId="8" fillId="0" borderId="1" xfId="1" applyFont="1" applyFill="1" applyBorder="1" applyAlignment="1">
      <alignment vertical="center" wrapText="1"/>
    </xf>
    <xf numFmtId="1" fontId="44" fillId="0" borderId="24" xfId="3" applyNumberFormat="1" applyFont="1" applyBorder="1" applyAlignment="1">
      <alignment horizontal="center" vertical="center"/>
    </xf>
    <xf numFmtId="0" fontId="11" fillId="0" borderId="3" xfId="1" applyFont="1" applyFill="1" applyBorder="1" applyAlignment="1">
      <alignment horizontal="left" vertical="center" wrapText="1"/>
    </xf>
    <xf numFmtId="1" fontId="22" fillId="0" borderId="18" xfId="3" applyNumberFormat="1" applyFont="1" applyBorder="1" applyAlignment="1">
      <alignment horizontal="center" vertical="center"/>
    </xf>
    <xf numFmtId="1" fontId="44" fillId="2" borderId="20" xfId="3" applyNumberFormat="1" applyFont="1" applyFill="1" applyBorder="1" applyAlignment="1">
      <alignment horizontal="center" vertical="center"/>
    </xf>
    <xf numFmtId="1" fontId="44" fillId="0" borderId="18" xfId="3" applyNumberFormat="1" applyFont="1" applyBorder="1" applyAlignment="1">
      <alignment horizontal="center" vertical="center"/>
    </xf>
    <xf numFmtId="0" fontId="8" fillId="0" borderId="53" xfId="1" applyFont="1" applyFill="1" applyBorder="1" applyAlignment="1">
      <alignment horizontal="center" vertical="center" wrapText="1"/>
    </xf>
    <xf numFmtId="0" fontId="11" fillId="0" borderId="53" xfId="1" applyFont="1" applyFill="1" applyBorder="1" applyAlignment="1">
      <alignment horizontal="center" vertical="center" wrapText="1"/>
    </xf>
    <xf numFmtId="0" fontId="11" fillId="0" borderId="53" xfId="1" applyFont="1" applyFill="1" applyBorder="1" applyAlignment="1">
      <alignment horizontal="left" vertical="center" wrapText="1"/>
    </xf>
    <xf numFmtId="1" fontId="5" fillId="0" borderId="54" xfId="1" applyNumberFormat="1" applyFont="1" applyFill="1" applyBorder="1" applyAlignment="1">
      <alignment horizontal="center" vertical="center" wrapText="1"/>
    </xf>
    <xf numFmtId="1" fontId="22" fillId="0" borderId="55" xfId="3" applyNumberFormat="1" applyFont="1" applyBorder="1" applyAlignment="1">
      <alignment horizontal="center" vertical="center"/>
    </xf>
    <xf numFmtId="1" fontId="44" fillId="2" borderId="35" xfId="3" applyNumberFormat="1" applyFont="1" applyFill="1" applyBorder="1" applyAlignment="1">
      <alignment horizontal="center" vertical="center"/>
    </xf>
    <xf numFmtId="1" fontId="44" fillId="0" borderId="55" xfId="3" applyNumberFormat="1" applyFont="1" applyBorder="1" applyAlignment="1">
      <alignment horizontal="center" vertical="center"/>
    </xf>
    <xf numFmtId="0" fontId="9" fillId="2" borderId="0" xfId="2" applyFont="1" applyFill="1" applyBorder="1" applyAlignment="1">
      <alignment horizontal="center" vertical="center"/>
    </xf>
    <xf numFmtId="0" fontId="2" fillId="2" borderId="0" xfId="1" applyFont="1" applyFill="1" applyBorder="1" applyAlignment="1">
      <alignment wrapText="1"/>
    </xf>
    <xf numFmtId="0" fontId="11" fillId="2" borderId="0" xfId="1" applyFont="1" applyFill="1" applyBorder="1" applyAlignment="1">
      <alignment horizontal="center" vertical="center" wrapText="1"/>
    </xf>
    <xf numFmtId="0" fontId="11" fillId="2" borderId="0" xfId="1" applyFont="1" applyFill="1" applyBorder="1" applyAlignment="1">
      <alignment horizontal="left" vertical="center" wrapText="1"/>
    </xf>
    <xf numFmtId="1" fontId="5" fillId="2" borderId="0" xfId="1" applyNumberFormat="1" applyFont="1" applyFill="1" applyBorder="1" applyAlignment="1">
      <alignment horizontal="center" vertical="center" wrapText="1"/>
    </xf>
    <xf numFmtId="9" fontId="22" fillId="2" borderId="0" xfId="3" applyFont="1" applyFill="1" applyBorder="1" applyAlignment="1">
      <alignment horizontal="center" vertical="center"/>
    </xf>
    <xf numFmtId="1" fontId="44" fillId="2" borderId="0" xfId="3" applyNumberFormat="1" applyFont="1" applyFill="1" applyBorder="1" applyAlignment="1">
      <alignment horizontal="center" vertical="center"/>
    </xf>
    <xf numFmtId="0" fontId="2" fillId="0" borderId="0" xfId="1" applyFont="1" applyBorder="1" applyAlignment="1">
      <alignment wrapText="1"/>
    </xf>
    <xf numFmtId="0" fontId="12" fillId="2" borderId="0" xfId="2" applyFont="1" applyFill="1" applyAlignment="1">
      <alignment horizontal="center" vertical="center"/>
    </xf>
    <xf numFmtId="0" fontId="43" fillId="2" borderId="0" xfId="2" applyFont="1" applyFill="1"/>
    <xf numFmtId="0" fontId="1" fillId="2" borderId="0" xfId="2" applyFill="1" applyAlignment="1">
      <alignment horizontal="center"/>
    </xf>
    <xf numFmtId="0" fontId="1" fillId="2" borderId="0" xfId="2" applyFont="1" applyFill="1" applyAlignment="1">
      <alignment horizontal="center"/>
    </xf>
    <xf numFmtId="0" fontId="1" fillId="2" borderId="0" xfId="2" applyFill="1"/>
    <xf numFmtId="0" fontId="1" fillId="2" borderId="0" xfId="2" applyFill="1" applyBorder="1"/>
    <xf numFmtId="0" fontId="1" fillId="2" borderId="12" xfId="2" applyFill="1" applyBorder="1"/>
    <xf numFmtId="0" fontId="43" fillId="0" borderId="0" xfId="2" applyFont="1"/>
    <xf numFmtId="0" fontId="1" fillId="0" borderId="0" xfId="2" applyFont="1" applyAlignment="1">
      <alignment horizontal="center"/>
    </xf>
    <xf numFmtId="0" fontId="43" fillId="3" borderId="0" xfId="2" applyFont="1" applyFill="1"/>
    <xf numFmtId="0" fontId="1" fillId="0" borderId="0" xfId="2" applyFill="1" applyBorder="1"/>
    <xf numFmtId="0" fontId="27" fillId="5" borderId="11" xfId="1" applyFont="1" applyFill="1" applyBorder="1" applyAlignment="1" applyProtection="1">
      <alignment vertical="center"/>
      <protection hidden="1"/>
    </xf>
    <xf numFmtId="0" fontId="30" fillId="5" borderId="12" xfId="1" applyFont="1" applyFill="1" applyBorder="1" applyAlignment="1" applyProtection="1">
      <alignment vertical="center"/>
      <protection hidden="1"/>
    </xf>
    <xf numFmtId="4" fontId="30" fillId="5" borderId="13" xfId="1" applyNumberFormat="1" applyFont="1" applyFill="1" applyBorder="1" applyAlignment="1" applyProtection="1">
      <alignment vertical="center"/>
      <protection hidden="1"/>
    </xf>
    <xf numFmtId="0" fontId="26" fillId="0" borderId="20" xfId="1" applyFont="1" applyFill="1" applyBorder="1" applyAlignment="1" applyProtection="1">
      <alignment horizontal="left" vertical="center"/>
      <protection hidden="1"/>
    </xf>
    <xf numFmtId="49" fontId="26" fillId="0" borderId="33" xfId="1" applyNumberFormat="1" applyFont="1" applyFill="1" applyBorder="1" applyAlignment="1" applyProtection="1">
      <alignment vertical="center"/>
      <protection hidden="1"/>
    </xf>
    <xf numFmtId="0" fontId="26" fillId="0" borderId="6" xfId="1" applyFont="1" applyFill="1" applyBorder="1" applyAlignment="1" applyProtection="1">
      <alignment vertical="center" wrapText="1"/>
      <protection hidden="1"/>
    </xf>
    <xf numFmtId="0" fontId="26" fillId="0" borderId="15" xfId="1" applyFont="1" applyFill="1" applyBorder="1" applyAlignment="1" applyProtection="1">
      <alignment horizontal="center" vertical="center"/>
      <protection hidden="1"/>
    </xf>
    <xf numFmtId="0" fontId="26" fillId="0" borderId="6" xfId="1" applyFont="1" applyFill="1" applyBorder="1" applyAlignment="1" applyProtection="1">
      <alignment horizontal="center" vertical="center"/>
      <protection hidden="1"/>
    </xf>
    <xf numFmtId="0" fontId="10" fillId="0" borderId="21" xfId="1" applyFont="1" applyFill="1" applyBorder="1" applyAlignment="1">
      <alignment vertical="center" wrapText="1"/>
    </xf>
    <xf numFmtId="1" fontId="14" fillId="0" borderId="4" xfId="1" applyNumberFormat="1" applyFont="1" applyFill="1" applyBorder="1" applyAlignment="1">
      <alignment horizontal="center" vertical="center" wrapText="1"/>
    </xf>
    <xf numFmtId="9" fontId="22" fillId="0" borderId="8" xfId="3" applyFont="1" applyBorder="1" applyAlignment="1">
      <alignment horizontal="center" vertical="center"/>
    </xf>
    <xf numFmtId="9" fontId="22" fillId="0" borderId="19" xfId="3" applyFont="1" applyBorder="1" applyAlignment="1">
      <alignment horizontal="center" vertical="center"/>
    </xf>
    <xf numFmtId="9" fontId="22" fillId="0" borderId="57" xfId="3" applyFont="1" applyBorder="1" applyAlignment="1">
      <alignment horizontal="center" vertical="center"/>
    </xf>
    <xf numFmtId="1" fontId="14" fillId="0" borderId="58" xfId="1" applyNumberFormat="1" applyFont="1" applyFill="1" applyBorder="1" applyAlignment="1">
      <alignment horizontal="center" vertical="center" wrapText="1"/>
    </xf>
    <xf numFmtId="0" fontId="8" fillId="0" borderId="41" xfId="1" applyFont="1" applyFill="1" applyBorder="1" applyAlignment="1">
      <alignment horizontal="center" vertical="center" wrapText="1"/>
    </xf>
    <xf numFmtId="1" fontId="14" fillId="0" borderId="24" xfId="1" applyNumberFormat="1" applyFont="1" applyFill="1" applyBorder="1" applyAlignment="1">
      <alignment horizontal="center" vertical="center" wrapText="1"/>
    </xf>
    <xf numFmtId="1" fontId="14" fillId="0" borderId="54" xfId="1" applyNumberFormat="1" applyFont="1" applyFill="1" applyBorder="1" applyAlignment="1">
      <alignment horizontal="center" vertical="center" wrapText="1"/>
    </xf>
    <xf numFmtId="1" fontId="5" fillId="0" borderId="60" xfId="1" applyNumberFormat="1" applyFont="1" applyFill="1" applyBorder="1" applyAlignment="1">
      <alignment horizontal="center" vertical="center" wrapText="1"/>
    </xf>
    <xf numFmtId="1" fontId="44" fillId="0" borderId="35" xfId="3" applyNumberFormat="1" applyFont="1" applyBorder="1" applyAlignment="1">
      <alignment horizontal="center" vertical="center"/>
    </xf>
    <xf numFmtId="0" fontId="11" fillId="0" borderId="8" xfId="7" applyFont="1" applyBorder="1" applyAlignment="1">
      <alignment horizontal="left" vertical="top" wrapText="1"/>
    </xf>
    <xf numFmtId="0" fontId="10" fillId="0" borderId="1" xfId="1" applyFont="1" applyFill="1" applyBorder="1" applyAlignment="1">
      <alignment horizontal="left" vertical="top" wrapText="1"/>
    </xf>
    <xf numFmtId="0" fontId="11" fillId="0" borderId="1" xfId="7" applyFont="1" applyBorder="1" applyAlignment="1">
      <alignment horizontal="left" vertical="top" wrapText="1"/>
    </xf>
    <xf numFmtId="0" fontId="49" fillId="2" borderId="9" xfId="1" applyFont="1" applyFill="1" applyBorder="1" applyAlignment="1">
      <alignment horizontal="left" vertical="top"/>
    </xf>
    <xf numFmtId="0" fontId="8" fillId="0" borderId="8" xfId="1" applyFont="1" applyFill="1" applyBorder="1" applyAlignment="1">
      <alignment horizontal="left" vertical="top" wrapText="1"/>
    </xf>
    <xf numFmtId="0" fontId="8" fillId="0" borderId="8" xfId="7" applyFont="1" applyBorder="1" applyAlignment="1">
      <alignment horizontal="left" vertical="top" wrapText="1"/>
    </xf>
    <xf numFmtId="0" fontId="8" fillId="0" borderId="8" xfId="7" applyFont="1" applyBorder="1" applyAlignment="1">
      <alignment horizontal="left" vertical="top"/>
    </xf>
    <xf numFmtId="0" fontId="7" fillId="0" borderId="9" xfId="1" applyFont="1" applyFill="1" applyBorder="1" applyAlignment="1">
      <alignment horizontal="left" vertical="top" wrapText="1"/>
    </xf>
    <xf numFmtId="0" fontId="7" fillId="0" borderId="28" xfId="1" applyFont="1" applyFill="1" applyBorder="1" applyAlignment="1">
      <alignment horizontal="left" vertical="top" wrapText="1"/>
    </xf>
    <xf numFmtId="0" fontId="50" fillId="2" borderId="9" xfId="1" applyFont="1" applyFill="1" applyBorder="1" applyAlignment="1">
      <alignment horizontal="left" vertical="top"/>
    </xf>
    <xf numFmtId="0" fontId="5" fillId="0" borderId="47" xfId="1" applyFont="1" applyFill="1" applyBorder="1" applyAlignment="1">
      <alignment horizontal="center" vertical="center" wrapText="1"/>
    </xf>
    <xf numFmtId="0" fontId="5" fillId="0" borderId="30" xfId="1" applyFont="1" applyFill="1" applyBorder="1" applyAlignment="1">
      <alignment horizontal="center" vertical="center" wrapText="1"/>
    </xf>
    <xf numFmtId="9" fontId="52" fillId="0" borderId="48" xfId="0" applyNumberFormat="1" applyFont="1" applyBorder="1" applyAlignment="1">
      <alignment horizontal="center"/>
    </xf>
    <xf numFmtId="0" fontId="5" fillId="0" borderId="8" xfId="1" applyFont="1" applyFill="1" applyBorder="1" applyAlignment="1">
      <alignment horizontal="center" vertical="center" wrapText="1"/>
    </xf>
    <xf numFmtId="0" fontId="5" fillId="2" borderId="0" xfId="1" applyFont="1" applyFill="1" applyBorder="1" applyAlignment="1">
      <alignment horizontal="center" vertical="center" wrapText="1"/>
    </xf>
    <xf numFmtId="9" fontId="14" fillId="0" borderId="1" xfId="22" applyFont="1" applyBorder="1" applyAlignment="1">
      <alignment horizontal="center" vertical="center"/>
    </xf>
    <xf numFmtId="0" fontId="8" fillId="0" borderId="57" xfId="1" applyFont="1" applyFill="1" applyBorder="1" applyAlignment="1">
      <alignment horizontal="left" vertical="top" wrapText="1"/>
    </xf>
    <xf numFmtId="0" fontId="11" fillId="0" borderId="57" xfId="7" applyFont="1" applyBorder="1" applyAlignment="1">
      <alignment horizontal="left" vertical="top" wrapText="1"/>
    </xf>
    <xf numFmtId="9" fontId="14" fillId="0" borderId="53" xfId="22" applyFont="1" applyBorder="1" applyAlignment="1">
      <alignment horizontal="center" vertical="center"/>
    </xf>
    <xf numFmtId="1" fontId="53" fillId="2" borderId="0" xfId="1" applyNumberFormat="1" applyFont="1" applyFill="1" applyBorder="1" applyAlignment="1">
      <alignment horizontal="center" vertical="center"/>
    </xf>
    <xf numFmtId="0" fontId="49" fillId="2" borderId="9" xfId="1" applyFont="1" applyFill="1" applyBorder="1" applyAlignment="1">
      <alignment horizontal="center" vertical="top"/>
    </xf>
    <xf numFmtId="0" fontId="26" fillId="0" borderId="28" xfId="0" applyNumberFormat="1" applyFont="1" applyFill="1" applyBorder="1" applyAlignment="1" applyProtection="1">
      <alignment horizontal="center" vertical="center" wrapText="1"/>
      <protection hidden="1"/>
    </xf>
    <xf numFmtId="0" fontId="7" fillId="2" borderId="51" xfId="1" applyFont="1" applyFill="1" applyBorder="1" applyAlignment="1">
      <alignment horizontal="left" vertical="top" wrapText="1"/>
    </xf>
    <xf numFmtId="1" fontId="14" fillId="2" borderId="22" xfId="1" applyNumberFormat="1" applyFont="1" applyFill="1" applyBorder="1" applyAlignment="1">
      <alignment horizontal="center" vertical="center" wrapText="1"/>
    </xf>
    <xf numFmtId="0" fontId="8" fillId="0" borderId="9" xfId="1" applyFont="1" applyFill="1" applyBorder="1" applyAlignment="1">
      <alignment horizontal="left" vertical="top" wrapText="1"/>
    </xf>
    <xf numFmtId="0" fontId="32" fillId="0" borderId="0" xfId="1" applyFont="1" applyAlignment="1">
      <alignment vertical="top"/>
    </xf>
    <xf numFmtId="0" fontId="4" fillId="2" borderId="0" xfId="1" applyFont="1" applyFill="1" applyBorder="1" applyAlignment="1">
      <alignment vertical="top" wrapText="1"/>
    </xf>
    <xf numFmtId="0" fontId="2" fillId="2" borderId="0" xfId="1" applyFont="1" applyFill="1" applyAlignment="1">
      <alignment vertical="top"/>
    </xf>
    <xf numFmtId="0" fontId="2" fillId="0" borderId="0" xfId="1" applyFont="1" applyAlignment="1">
      <alignment vertical="top"/>
    </xf>
    <xf numFmtId="0" fontId="8" fillId="2" borderId="0" xfId="1" applyFont="1" applyFill="1" applyBorder="1" applyAlignment="1">
      <alignment horizontal="center" vertical="top" wrapText="1"/>
    </xf>
    <xf numFmtId="0" fontId="8" fillId="0" borderId="41" xfId="1" applyFont="1" applyFill="1" applyBorder="1" applyAlignment="1">
      <alignment horizontal="center" vertical="top" wrapText="1"/>
    </xf>
    <xf numFmtId="0" fontId="11" fillId="2" borderId="0" xfId="1" applyFont="1" applyFill="1" applyBorder="1" applyAlignment="1">
      <alignment vertical="top"/>
    </xf>
    <xf numFmtId="0" fontId="11" fillId="0" borderId="0" xfId="1" applyFont="1" applyBorder="1" applyAlignment="1">
      <alignment vertical="top"/>
    </xf>
    <xf numFmtId="9" fontId="52" fillId="0" borderId="20" xfId="1" applyNumberFormat="1" applyFont="1" applyFill="1" applyBorder="1" applyAlignment="1">
      <alignment horizontal="center" vertical="top" wrapText="1"/>
    </xf>
    <xf numFmtId="0" fontId="5" fillId="0" borderId="1" xfId="1" applyFont="1" applyFill="1" applyBorder="1" applyAlignment="1">
      <alignment horizontal="center" vertical="top" wrapText="1"/>
    </xf>
    <xf numFmtId="0" fontId="5" fillId="0" borderId="47" xfId="1" applyFont="1" applyFill="1" applyBorder="1" applyAlignment="1">
      <alignment horizontal="center" vertical="top" wrapText="1"/>
    </xf>
    <xf numFmtId="0" fontId="5" fillId="0" borderId="30" xfId="1" applyFont="1" applyFill="1" applyBorder="1" applyAlignment="1">
      <alignment horizontal="center" vertical="top" wrapText="1"/>
    </xf>
    <xf numFmtId="0" fontId="14" fillId="2" borderId="0" xfId="1" applyFont="1" applyFill="1" applyBorder="1" applyAlignment="1">
      <alignment vertical="top"/>
    </xf>
    <xf numFmtId="0" fontId="14" fillId="0" borderId="0" xfId="1" applyFont="1" applyBorder="1" applyAlignment="1">
      <alignment vertical="top"/>
    </xf>
    <xf numFmtId="0" fontId="35" fillId="2" borderId="3" xfId="7" applyFont="1" applyFill="1" applyBorder="1" applyAlignment="1">
      <alignment horizontal="center" vertical="top"/>
    </xf>
    <xf numFmtId="0" fontId="2" fillId="2" borderId="0" xfId="1" applyFont="1" applyFill="1" applyAlignment="1">
      <alignment vertical="top" wrapText="1"/>
    </xf>
    <xf numFmtId="0" fontId="2" fillId="0" borderId="0" xfId="1" applyFont="1" applyAlignment="1">
      <alignment vertical="top" wrapText="1"/>
    </xf>
    <xf numFmtId="0" fontId="35" fillId="2" borderId="5" xfId="7" applyFont="1" applyFill="1" applyBorder="1" applyAlignment="1">
      <alignment horizontal="center" vertical="top" wrapText="1"/>
    </xf>
    <xf numFmtId="0" fontId="35" fillId="2" borderId="2" xfId="7" applyFont="1" applyFill="1" applyBorder="1" applyAlignment="1">
      <alignment horizontal="center" vertical="top"/>
    </xf>
    <xf numFmtId="0" fontId="9" fillId="2" borderId="3" xfId="2" applyFont="1" applyFill="1" applyBorder="1" applyAlignment="1">
      <alignment horizontal="center" vertical="top"/>
    </xf>
    <xf numFmtId="0" fontId="9" fillId="2" borderId="5" xfId="2" applyFont="1" applyFill="1" applyBorder="1" applyAlignment="1">
      <alignment horizontal="center" vertical="top"/>
    </xf>
    <xf numFmtId="0" fontId="9" fillId="2" borderId="2" xfId="2" applyFont="1" applyFill="1" applyBorder="1" applyAlignment="1">
      <alignment horizontal="center" vertical="top"/>
    </xf>
    <xf numFmtId="0" fontId="9" fillId="2" borderId="48" xfId="2" applyFont="1" applyFill="1" applyBorder="1" applyAlignment="1">
      <alignment horizontal="center" vertical="top"/>
    </xf>
    <xf numFmtId="0" fontId="9" fillId="2" borderId="51" xfId="2" applyFont="1" applyFill="1" applyBorder="1" applyAlignment="1">
      <alignment horizontal="center" vertical="top"/>
    </xf>
    <xf numFmtId="0" fontId="35" fillId="2" borderId="51" xfId="7" applyFont="1" applyFill="1" applyBorder="1" applyAlignment="1">
      <alignment horizontal="center" vertical="top"/>
    </xf>
    <xf numFmtId="0" fontId="35" fillId="2" borderId="51" xfId="1" applyFont="1" applyFill="1" applyBorder="1" applyAlignment="1" applyProtection="1">
      <alignment horizontal="center" vertical="top" wrapText="1"/>
    </xf>
    <xf numFmtId="0" fontId="35" fillId="2" borderId="52" xfId="7" applyFont="1" applyFill="1" applyBorder="1" applyAlignment="1">
      <alignment horizontal="center" vertical="top"/>
    </xf>
    <xf numFmtId="0" fontId="33" fillId="0" borderId="48" xfId="1" applyFont="1" applyBorder="1" applyAlignment="1">
      <alignment vertical="top"/>
    </xf>
    <xf numFmtId="0" fontId="33" fillId="0" borderId="51" xfId="1" applyFont="1" applyBorder="1" applyAlignment="1">
      <alignment vertical="top"/>
    </xf>
    <xf numFmtId="0" fontId="33" fillId="2" borderId="48" xfId="1" applyFont="1" applyFill="1" applyBorder="1" applyAlignment="1">
      <alignment vertical="top"/>
    </xf>
    <xf numFmtId="0" fontId="33" fillId="2" borderId="51" xfId="1" applyFont="1" applyFill="1" applyBorder="1" applyAlignment="1">
      <alignment vertical="top"/>
    </xf>
    <xf numFmtId="0" fontId="8" fillId="2" borderId="51" xfId="1" applyFont="1" applyFill="1" applyBorder="1" applyAlignment="1">
      <alignment horizontal="center" vertical="top" wrapText="1"/>
    </xf>
    <xf numFmtId="0" fontId="48" fillId="2" borderId="51" xfId="1" applyFont="1" applyFill="1" applyBorder="1" applyAlignment="1" applyProtection="1">
      <alignment horizontal="center" vertical="top" wrapText="1"/>
    </xf>
    <xf numFmtId="0" fontId="33" fillId="2" borderId="50" xfId="1" applyFont="1" applyFill="1" applyBorder="1" applyAlignment="1">
      <alignment vertical="top"/>
    </xf>
    <xf numFmtId="0" fontId="33" fillId="2" borderId="31" xfId="1" applyFont="1" applyFill="1" applyBorder="1" applyAlignment="1">
      <alignment vertical="top"/>
    </xf>
    <xf numFmtId="0" fontId="8" fillId="0" borderId="1" xfId="1" applyFont="1" applyBorder="1" applyAlignment="1">
      <alignment vertical="top"/>
    </xf>
    <xf numFmtId="0" fontId="8" fillId="0" borderId="1" xfId="23" applyFont="1" applyBorder="1" applyAlignment="1">
      <alignment vertical="top" wrapText="1"/>
    </xf>
    <xf numFmtId="0" fontId="9" fillId="2" borderId="52" xfId="2" applyFont="1" applyFill="1" applyBorder="1" applyAlignment="1">
      <alignment horizontal="center" vertical="top"/>
    </xf>
    <xf numFmtId="0" fontId="32" fillId="2" borderId="0" xfId="1" applyFont="1" applyFill="1" applyAlignment="1">
      <alignment vertical="top"/>
    </xf>
    <xf numFmtId="0" fontId="33" fillId="2" borderId="0" xfId="1" applyFont="1" applyFill="1" applyAlignment="1">
      <alignment vertical="top"/>
    </xf>
    <xf numFmtId="0" fontId="47" fillId="2" borderId="0" xfId="1" applyFont="1" applyFill="1" applyAlignment="1">
      <alignment vertical="top"/>
    </xf>
    <xf numFmtId="0" fontId="2" fillId="2" borderId="0" xfId="1" applyFont="1" applyFill="1" applyAlignment="1">
      <alignment horizontal="center" vertical="top"/>
    </xf>
    <xf numFmtId="0" fontId="2" fillId="2" borderId="0" xfId="1" applyFont="1" applyFill="1" applyBorder="1" applyAlignment="1">
      <alignment vertical="top"/>
    </xf>
    <xf numFmtId="0" fontId="34" fillId="2" borderId="0" xfId="1" applyFont="1" applyFill="1" applyAlignment="1">
      <alignment vertical="top"/>
    </xf>
    <xf numFmtId="0" fontId="33" fillId="0" borderId="0" xfId="1" applyFont="1" applyAlignment="1">
      <alignment vertical="top"/>
    </xf>
    <xf numFmtId="0" fontId="47" fillId="0" borderId="0" xfId="1" applyFont="1" applyAlignment="1">
      <alignment vertical="top"/>
    </xf>
    <xf numFmtId="0" fontId="2" fillId="0" borderId="0" xfId="1" applyFont="1" applyAlignment="1">
      <alignment horizontal="center" vertical="top"/>
    </xf>
    <xf numFmtId="0" fontId="2" fillId="0" borderId="0" xfId="1" applyFont="1" applyFill="1" applyAlignment="1">
      <alignment vertical="top"/>
    </xf>
    <xf numFmtId="0" fontId="34" fillId="0" borderId="0" xfId="1" applyFont="1" applyAlignment="1">
      <alignment vertical="top"/>
    </xf>
    <xf numFmtId="0" fontId="11" fillId="0" borderId="4" xfId="1" applyFont="1" applyFill="1" applyBorder="1" applyAlignment="1">
      <alignment horizontal="left" vertical="top" wrapText="1"/>
    </xf>
    <xf numFmtId="0" fontId="11" fillId="0" borderId="53" xfId="7" applyFont="1" applyBorder="1" applyAlignment="1">
      <alignment horizontal="left" vertical="top" wrapText="1"/>
    </xf>
    <xf numFmtId="1" fontId="5" fillId="2" borderId="0" xfId="1" applyNumberFormat="1" applyFont="1" applyFill="1" applyBorder="1" applyAlignment="1">
      <alignment horizontal="center" vertical="center"/>
    </xf>
    <xf numFmtId="0" fontId="53" fillId="0" borderId="9" xfId="1" applyFont="1" applyFill="1" applyBorder="1" applyAlignment="1">
      <alignment horizontal="center" vertical="center"/>
    </xf>
    <xf numFmtId="1" fontId="53" fillId="2" borderId="30" xfId="1" applyNumberFormat="1" applyFont="1" applyFill="1" applyBorder="1" applyAlignment="1">
      <alignment horizontal="center" vertical="center"/>
    </xf>
    <xf numFmtId="0" fontId="14" fillId="2" borderId="9" xfId="1" applyFont="1" applyFill="1" applyBorder="1" applyAlignment="1">
      <alignment horizontal="center" vertical="center" wrapText="1"/>
    </xf>
    <xf numFmtId="0" fontId="14" fillId="2" borderId="23" xfId="1" applyFont="1" applyFill="1" applyBorder="1" applyAlignment="1">
      <alignment horizontal="center" vertical="center" wrapText="1"/>
    </xf>
    <xf numFmtId="0" fontId="14" fillId="2" borderId="30" xfId="1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/>
    </xf>
    <xf numFmtId="0" fontId="60" fillId="7" borderId="30" xfId="1" applyFont="1" applyFill="1" applyBorder="1" applyAlignment="1">
      <alignment vertical="center"/>
    </xf>
    <xf numFmtId="0" fontId="60" fillId="7" borderId="7" xfId="1" applyFont="1" applyFill="1" applyBorder="1" applyAlignment="1">
      <alignment vertical="center"/>
    </xf>
    <xf numFmtId="0" fontId="60" fillId="7" borderId="9" xfId="1" applyFont="1" applyFill="1" applyBorder="1" applyAlignment="1">
      <alignment horizontal="center" vertical="center"/>
    </xf>
    <xf numFmtId="0" fontId="60" fillId="7" borderId="9" xfId="1" applyFont="1" applyFill="1" applyBorder="1" applyAlignment="1">
      <alignment vertical="center"/>
    </xf>
    <xf numFmtId="0" fontId="60" fillId="7" borderId="0" xfId="1" applyFont="1" applyFill="1" applyBorder="1" applyAlignment="1">
      <alignment vertical="center"/>
    </xf>
    <xf numFmtId="0" fontId="60" fillId="7" borderId="16" xfId="1" applyFont="1" applyFill="1" applyBorder="1" applyAlignment="1">
      <alignment vertical="center"/>
    </xf>
    <xf numFmtId="0" fontId="60" fillId="7" borderId="0" xfId="1" applyFont="1" applyFill="1" applyBorder="1" applyAlignment="1">
      <alignment horizontal="center" vertical="center"/>
    </xf>
    <xf numFmtId="0" fontId="60" fillId="7" borderId="16" xfId="1" applyFont="1" applyFill="1" applyBorder="1" applyAlignment="1">
      <alignment horizontal="center" vertical="center"/>
    </xf>
    <xf numFmtId="1" fontId="60" fillId="7" borderId="20" xfId="1" applyNumberFormat="1" applyFont="1" applyFill="1" applyBorder="1" applyAlignment="1">
      <alignment horizontal="center" vertical="center"/>
    </xf>
    <xf numFmtId="1" fontId="60" fillId="7" borderId="6" xfId="1" applyNumberFormat="1" applyFont="1" applyFill="1" applyBorder="1" applyAlignment="1">
      <alignment horizontal="center" vertical="center"/>
    </xf>
    <xf numFmtId="1" fontId="60" fillId="7" borderId="36" xfId="1" applyNumberFormat="1" applyFont="1" applyFill="1" applyBorder="1" applyAlignment="1">
      <alignment horizontal="center" vertical="center"/>
    </xf>
    <xf numFmtId="0" fontId="60" fillId="7" borderId="30" xfId="1" applyFont="1" applyFill="1" applyBorder="1" applyAlignment="1">
      <alignment horizontal="center" vertical="center"/>
    </xf>
    <xf numFmtId="0" fontId="60" fillId="7" borderId="23" xfId="1" applyFont="1" applyFill="1" applyBorder="1" applyAlignment="1">
      <alignment horizontal="center" vertical="center"/>
    </xf>
    <xf numFmtId="0" fontId="60" fillId="7" borderId="6" xfId="1" applyFont="1" applyFill="1" applyBorder="1" applyAlignment="1">
      <alignment horizontal="center" vertical="center"/>
    </xf>
    <xf numFmtId="0" fontId="60" fillId="7" borderId="23" xfId="1" applyFont="1" applyFill="1" applyBorder="1" applyAlignment="1">
      <alignment vertical="center"/>
    </xf>
    <xf numFmtId="0" fontId="61" fillId="7" borderId="11" xfId="4" applyFont="1" applyFill="1" applyBorder="1" applyAlignment="1">
      <alignment vertical="center" wrapText="1"/>
    </xf>
    <xf numFmtId="9" fontId="61" fillId="7" borderId="59" xfId="4" applyNumberFormat="1" applyFont="1" applyFill="1" applyBorder="1" applyAlignment="1">
      <alignment horizontal="center" vertical="center" wrapText="1"/>
    </xf>
    <xf numFmtId="0" fontId="60" fillId="7" borderId="30" xfId="1" applyFont="1" applyFill="1" applyBorder="1" applyAlignment="1">
      <alignment horizontal="left" vertical="center"/>
    </xf>
    <xf numFmtId="0" fontId="60" fillId="7" borderId="20" xfId="1" applyFont="1" applyFill="1" applyBorder="1" applyAlignment="1">
      <alignment horizontal="left" vertical="center"/>
    </xf>
    <xf numFmtId="0" fontId="60" fillId="7" borderId="36" xfId="1" applyFont="1" applyFill="1" applyBorder="1" applyAlignment="1">
      <alignment horizontal="center" vertical="center"/>
    </xf>
    <xf numFmtId="0" fontId="60" fillId="7" borderId="20" xfId="1" applyFont="1" applyFill="1" applyBorder="1" applyAlignment="1">
      <alignment horizontal="center" vertical="center"/>
    </xf>
    <xf numFmtId="0" fontId="60" fillId="7" borderId="9" xfId="1" applyFont="1" applyFill="1" applyBorder="1" applyAlignment="1">
      <alignment horizontal="left" vertical="center"/>
    </xf>
    <xf numFmtId="0" fontId="56" fillId="2" borderId="0" xfId="0" applyFont="1" applyFill="1" applyBorder="1" applyAlignment="1">
      <alignment vertical="top"/>
    </xf>
    <xf numFmtId="0" fontId="60" fillId="7" borderId="6" xfId="1" applyFont="1" applyFill="1" applyBorder="1" applyAlignment="1">
      <alignment horizontal="left" vertical="center"/>
    </xf>
    <xf numFmtId="0" fontId="14" fillId="2" borderId="0" xfId="1" applyFont="1" applyFill="1" applyAlignment="1">
      <alignment vertical="top"/>
    </xf>
    <xf numFmtId="0" fontId="14" fillId="0" borderId="0" xfId="1" applyFont="1" applyAlignment="1">
      <alignment vertical="top"/>
    </xf>
    <xf numFmtId="0" fontId="60" fillId="7" borderId="28" xfId="1" applyFont="1" applyFill="1" applyBorder="1" applyAlignment="1">
      <alignment horizontal="left" vertical="center"/>
    </xf>
    <xf numFmtId="0" fontId="60" fillId="7" borderId="0" xfId="1" applyFont="1" applyFill="1" applyBorder="1" applyAlignment="1">
      <alignment horizontal="left" vertical="center"/>
    </xf>
    <xf numFmtId="0" fontId="24" fillId="0" borderId="11" xfId="1" applyFont="1" applyFill="1" applyBorder="1" applyAlignment="1" applyProtection="1">
      <alignment horizontal="center" vertical="center" wrapText="1"/>
      <protection locked="0"/>
    </xf>
    <xf numFmtId="0" fontId="24" fillId="0" borderId="38" xfId="1" applyFont="1" applyFill="1" applyBorder="1" applyAlignment="1">
      <alignment horizontal="center" vertical="center" wrapText="1"/>
    </xf>
    <xf numFmtId="4" fontId="30" fillId="5" borderId="12" xfId="1" applyNumberFormat="1" applyFont="1" applyFill="1" applyBorder="1" applyAlignment="1" applyProtection="1">
      <alignment vertical="center"/>
      <protection hidden="1"/>
    </xf>
    <xf numFmtId="0" fontId="30" fillId="7" borderId="11" xfId="0" applyFont="1" applyFill="1" applyBorder="1" applyAlignment="1">
      <alignment vertical="center"/>
    </xf>
    <xf numFmtId="0" fontId="30" fillId="7" borderId="12" xfId="0" applyFont="1" applyFill="1" applyBorder="1" applyAlignment="1">
      <alignment vertical="center"/>
    </xf>
    <xf numFmtId="0" fontId="28" fillId="0" borderId="0" xfId="1" applyFont="1" applyFill="1" applyAlignment="1">
      <alignment horizontal="left" wrapText="1"/>
    </xf>
    <xf numFmtId="0" fontId="30" fillId="5" borderId="12" xfId="1" applyFont="1" applyFill="1" applyBorder="1" applyAlignment="1" applyProtection="1">
      <alignment vertical="center" wrapText="1"/>
      <protection hidden="1"/>
    </xf>
    <xf numFmtId="0" fontId="30" fillId="7" borderId="12" xfId="0" applyFont="1" applyFill="1" applyBorder="1" applyAlignment="1">
      <alignment vertical="center" wrapText="1"/>
    </xf>
    <xf numFmtId="0" fontId="26" fillId="0" borderId="21" xfId="0" applyFont="1" applyFill="1" applyBorder="1" applyAlignment="1" applyProtection="1">
      <alignment wrapText="1"/>
      <protection hidden="1"/>
    </xf>
    <xf numFmtId="0" fontId="26" fillId="0" borderId="25" xfId="0" applyFont="1" applyFill="1" applyBorder="1" applyAlignment="1" applyProtection="1">
      <alignment wrapText="1"/>
      <protection hidden="1"/>
    </xf>
    <xf numFmtId="0" fontId="26" fillId="0" borderId="21" xfId="0" applyNumberFormat="1" applyFont="1" applyFill="1" applyBorder="1" applyAlignment="1" applyProtection="1">
      <alignment vertical="center" wrapText="1"/>
      <protection hidden="1"/>
    </xf>
    <xf numFmtId="0" fontId="26" fillId="0" borderId="21" xfId="0" applyNumberFormat="1" applyFont="1" applyFill="1" applyBorder="1" applyAlignment="1" applyProtection="1">
      <alignment horizontal="left" vertical="center" wrapText="1"/>
      <protection hidden="1"/>
    </xf>
    <xf numFmtId="0" fontId="26" fillId="0" borderId="25" xfId="1" applyNumberFormat="1" applyFont="1" applyFill="1" applyBorder="1" applyAlignment="1" applyProtection="1">
      <alignment horizontal="left" vertical="center" wrapText="1"/>
      <protection hidden="1"/>
    </xf>
    <xf numFmtId="49" fontId="26" fillId="0" borderId="21" xfId="0" applyNumberFormat="1" applyFont="1" applyFill="1" applyBorder="1" applyAlignment="1" applyProtection="1">
      <alignment wrapText="1"/>
      <protection hidden="1"/>
    </xf>
    <xf numFmtId="49" fontId="26" fillId="0" borderId="25" xfId="0" applyNumberFormat="1" applyFont="1" applyFill="1" applyBorder="1" applyAlignment="1" applyProtection="1">
      <alignment wrapText="1"/>
      <protection hidden="1"/>
    </xf>
    <xf numFmtId="49" fontId="26" fillId="0" borderId="6" xfId="0" applyNumberFormat="1" applyFont="1" applyFill="1" applyBorder="1" applyAlignment="1" applyProtection="1">
      <alignment wrapText="1"/>
      <protection hidden="1"/>
    </xf>
    <xf numFmtId="0" fontId="26" fillId="0" borderId="9" xfId="0" applyNumberFormat="1" applyFont="1" applyFill="1" applyBorder="1" applyAlignment="1" applyProtection="1">
      <alignment wrapText="1"/>
      <protection hidden="1"/>
    </xf>
    <xf numFmtId="0" fontId="26" fillId="0" borderId="21" xfId="0" applyFont="1" applyFill="1" applyBorder="1" applyAlignment="1" applyProtection="1">
      <alignment horizontal="left" wrapText="1"/>
      <protection hidden="1"/>
    </xf>
    <xf numFmtId="49" fontId="26" fillId="0" borderId="17" xfId="0" applyNumberFormat="1" applyFont="1" applyFill="1" applyBorder="1" applyAlignment="1" applyProtection="1">
      <alignment wrapText="1"/>
      <protection hidden="1"/>
    </xf>
    <xf numFmtId="0" fontId="26" fillId="0" borderId="25" xfId="0" applyNumberFormat="1" applyFont="1" applyFill="1" applyBorder="1" applyAlignment="1" applyProtection="1">
      <alignment vertical="center" wrapText="1"/>
      <protection hidden="1"/>
    </xf>
    <xf numFmtId="0" fontId="26" fillId="0" borderId="0" xfId="1" applyFont="1" applyFill="1" applyAlignment="1">
      <alignment wrapText="1"/>
    </xf>
    <xf numFmtId="0" fontId="60" fillId="7" borderId="28" xfId="1" applyFont="1" applyFill="1" applyBorder="1" applyAlignment="1">
      <alignment vertical="center"/>
    </xf>
    <xf numFmtId="0" fontId="8" fillId="0" borderId="8" xfId="23" applyFont="1" applyBorder="1" applyAlignment="1">
      <alignment vertical="top"/>
    </xf>
    <xf numFmtId="0" fontId="26" fillId="0" borderId="21" xfId="20" applyFont="1" applyFill="1" applyBorder="1" applyAlignment="1" applyProtection="1">
      <alignment horizontal="left" vertical="top" wrapText="1"/>
      <protection hidden="1"/>
    </xf>
    <xf numFmtId="0" fontId="26" fillId="0" borderId="21" xfId="0" applyNumberFormat="1" applyFont="1" applyFill="1" applyBorder="1" applyAlignment="1" applyProtection="1">
      <alignment horizontal="left" vertical="top"/>
      <protection hidden="1"/>
    </xf>
    <xf numFmtId="49" fontId="26" fillId="0" borderId="9" xfId="0" applyNumberFormat="1" applyFont="1" applyFill="1" applyBorder="1" applyAlignment="1" applyProtection="1">
      <alignment horizontal="left" vertical="top" wrapText="1"/>
      <protection hidden="1"/>
    </xf>
    <xf numFmtId="0" fontId="26" fillId="0" borderId="21" xfId="0" applyFont="1" applyFill="1" applyBorder="1" applyAlignment="1" applyProtection="1">
      <alignment horizontal="left" vertical="top"/>
      <protection hidden="1"/>
    </xf>
    <xf numFmtId="0" fontId="11" fillId="0" borderId="8" xfId="7" applyFont="1" applyFill="1" applyBorder="1" applyAlignment="1">
      <alignment horizontal="left" vertical="top" wrapText="1"/>
    </xf>
    <xf numFmtId="0" fontId="26" fillId="0" borderId="30" xfId="1" applyNumberFormat="1" applyFont="1" applyFill="1" applyBorder="1" applyAlignment="1">
      <alignment horizontal="left" vertical="top" wrapText="1"/>
    </xf>
    <xf numFmtId="0" fontId="48" fillId="0" borderId="9" xfId="1" applyFont="1" applyFill="1" applyBorder="1" applyAlignment="1">
      <alignment horizontal="left" vertical="top" wrapText="1"/>
    </xf>
    <xf numFmtId="0" fontId="20" fillId="0" borderId="1" xfId="7" applyFont="1" applyBorder="1" applyAlignment="1">
      <alignment horizontal="left" vertical="top" wrapText="1"/>
    </xf>
    <xf numFmtId="0" fontId="64" fillId="2" borderId="0" xfId="1" applyFont="1" applyFill="1" applyAlignment="1">
      <alignment vertical="top"/>
    </xf>
    <xf numFmtId="0" fontId="8" fillId="0" borderId="34" xfId="1" applyFont="1" applyFill="1" applyBorder="1" applyAlignment="1">
      <alignment horizontal="left" vertical="top" wrapText="1"/>
    </xf>
    <xf numFmtId="0" fontId="26" fillId="0" borderId="9" xfId="1" applyNumberFormat="1" applyFont="1" applyFill="1" applyBorder="1" applyAlignment="1">
      <alignment horizontal="left" vertical="top" wrapText="1"/>
    </xf>
    <xf numFmtId="0" fontId="26" fillId="0" borderId="21" xfId="0" applyFont="1" applyFill="1" applyBorder="1" applyAlignment="1" applyProtection="1">
      <alignment horizontal="center" vertical="top" wrapText="1"/>
      <protection hidden="1"/>
    </xf>
    <xf numFmtId="0" fontId="9" fillId="2" borderId="31" xfId="2" applyFont="1" applyFill="1" applyBorder="1" applyAlignment="1">
      <alignment horizontal="center" vertical="center"/>
    </xf>
    <xf numFmtId="0" fontId="26" fillId="0" borderId="20" xfId="1" applyNumberFormat="1" applyFont="1" applyFill="1" applyBorder="1" applyAlignment="1" applyProtection="1">
      <alignment horizontal="left" vertical="center"/>
      <protection hidden="1"/>
    </xf>
    <xf numFmtId="0" fontId="26" fillId="0" borderId="25" xfId="1" applyFont="1" applyFill="1" applyBorder="1" applyAlignment="1" applyProtection="1">
      <alignment horizontal="center" vertical="center"/>
      <protection hidden="1"/>
    </xf>
    <xf numFmtId="0" fontId="26" fillId="0" borderId="30" xfId="1" applyNumberFormat="1" applyFont="1" applyFill="1" applyBorder="1" applyAlignment="1" applyProtection="1">
      <alignment horizontal="left" vertical="center"/>
      <protection hidden="1"/>
    </xf>
    <xf numFmtId="0" fontId="26" fillId="0" borderId="9" xfId="1" applyFont="1" applyFill="1" applyBorder="1" applyAlignment="1" applyProtection="1">
      <alignment vertical="center" wrapText="1"/>
      <protection hidden="1"/>
    </xf>
    <xf numFmtId="0" fontId="26" fillId="0" borderId="9" xfId="1" applyFont="1" applyFill="1" applyBorder="1" applyAlignment="1" applyProtection="1">
      <alignment horizontal="center" vertical="center"/>
      <protection hidden="1"/>
    </xf>
    <xf numFmtId="1" fontId="66" fillId="0" borderId="7" xfId="1" applyNumberFormat="1" applyFont="1" applyFill="1" applyBorder="1" applyAlignment="1">
      <alignment horizontal="center" vertical="center" wrapText="1"/>
    </xf>
    <xf numFmtId="1" fontId="52" fillId="0" borderId="18" xfId="1" applyNumberFormat="1" applyFont="1" applyFill="1" applyBorder="1" applyAlignment="1">
      <alignment horizontal="center" vertical="center" wrapText="1"/>
    </xf>
    <xf numFmtId="0" fontId="30" fillId="8" borderId="11" xfId="1" applyFont="1" applyFill="1" applyBorder="1" applyAlignment="1" applyProtection="1">
      <alignment vertical="center"/>
      <protection hidden="1"/>
    </xf>
    <xf numFmtId="0" fontId="30" fillId="8" borderId="12" xfId="1" applyFont="1" applyFill="1" applyBorder="1" applyAlignment="1" applyProtection="1">
      <alignment vertical="center"/>
      <protection hidden="1"/>
    </xf>
    <xf numFmtId="0" fontId="26" fillId="0" borderId="17" xfId="1" applyFont="1" applyFill="1" applyBorder="1" applyAlignment="1" applyProtection="1">
      <alignment horizontal="left" vertical="center"/>
      <protection hidden="1"/>
    </xf>
    <xf numFmtId="49" fontId="26" fillId="0" borderId="17" xfId="1" applyNumberFormat="1" applyFont="1" applyFill="1" applyBorder="1" applyAlignment="1" applyProtection="1">
      <alignment vertical="center"/>
      <protection hidden="1"/>
    </xf>
    <xf numFmtId="0" fontId="26" fillId="0" borderId="17" xfId="1" applyFont="1" applyFill="1" applyBorder="1" applyAlignment="1" applyProtection="1">
      <alignment vertical="center" wrapText="1"/>
      <protection hidden="1"/>
    </xf>
    <xf numFmtId="0" fontId="26" fillId="0" borderId="21" xfId="1" applyFont="1" applyFill="1" applyBorder="1" applyAlignment="1" applyProtection="1">
      <alignment horizontal="left" vertical="center"/>
      <protection hidden="1"/>
    </xf>
    <xf numFmtId="0" fontId="26" fillId="0" borderId="21" xfId="1" applyFont="1" applyFill="1" applyBorder="1" applyAlignment="1" applyProtection="1">
      <alignment vertical="center" wrapText="1"/>
      <protection hidden="1"/>
    </xf>
    <xf numFmtId="0" fontId="26" fillId="0" borderId="23" xfId="1" applyFont="1" applyFill="1" applyBorder="1" applyAlignment="1" applyProtection="1">
      <alignment horizontal="center" vertical="center"/>
      <protection hidden="1"/>
    </xf>
    <xf numFmtId="166" fontId="26" fillId="0" borderId="21" xfId="1" applyNumberFormat="1" applyFont="1" applyFill="1" applyBorder="1" applyAlignment="1" applyProtection="1">
      <alignment horizontal="center" vertical="center"/>
      <protection hidden="1"/>
    </xf>
    <xf numFmtId="0" fontId="26" fillId="0" borderId="30" xfId="1" applyFont="1" applyFill="1" applyBorder="1" applyAlignment="1" applyProtection="1">
      <alignment horizontal="left" wrapText="1"/>
      <protection hidden="1"/>
    </xf>
    <xf numFmtId="0" fontId="26" fillId="0" borderId="21" xfId="1" applyFont="1" applyFill="1" applyBorder="1" applyAlignment="1" applyProtection="1">
      <alignment horizontal="left" wrapText="1"/>
      <protection hidden="1"/>
    </xf>
    <xf numFmtId="0" fontId="26" fillId="0" borderId="9" xfId="1" applyFont="1" applyFill="1" applyBorder="1" applyAlignment="1" applyProtection="1">
      <alignment wrapText="1"/>
      <protection hidden="1"/>
    </xf>
    <xf numFmtId="0" fontId="26" fillId="0" borderId="21" xfId="1" applyFont="1" applyFill="1" applyBorder="1" applyAlignment="1" applyProtection="1">
      <alignment horizontal="center" vertical="center" wrapText="1"/>
      <protection hidden="1"/>
    </xf>
    <xf numFmtId="0" fontId="26" fillId="0" borderId="25" xfId="1" applyFont="1" applyFill="1" applyBorder="1" applyAlignment="1" applyProtection="1">
      <alignment horizontal="left" vertical="center"/>
      <protection hidden="1"/>
    </xf>
    <xf numFmtId="49" fontId="26" fillId="0" borderId="25" xfId="1" applyNumberFormat="1" applyFont="1" applyFill="1" applyBorder="1" applyAlignment="1" applyProtection="1">
      <alignment vertical="center"/>
      <protection hidden="1"/>
    </xf>
    <xf numFmtId="0" fontId="26" fillId="0" borderId="25" xfId="1" applyFont="1" applyFill="1" applyBorder="1" applyAlignment="1" applyProtection="1">
      <alignment vertical="center" wrapText="1"/>
      <protection hidden="1"/>
    </xf>
    <xf numFmtId="0" fontId="26" fillId="0" borderId="33" xfId="1" applyFont="1" applyFill="1" applyBorder="1" applyAlignment="1"/>
    <xf numFmtId="0" fontId="24" fillId="0" borderId="33" xfId="1" applyFont="1" applyFill="1" applyBorder="1" applyAlignment="1">
      <alignment horizontal="left"/>
    </xf>
    <xf numFmtId="0" fontId="26" fillId="0" borderId="33" xfId="1" applyFont="1" applyFill="1" applyBorder="1" applyAlignment="1">
      <alignment wrapText="1"/>
    </xf>
    <xf numFmtId="0" fontId="26" fillId="0" borderId="33" xfId="1" applyFont="1" applyFill="1" applyBorder="1" applyAlignment="1">
      <alignment horizontal="center" vertical="center"/>
    </xf>
    <xf numFmtId="0" fontId="26" fillId="0" borderId="33" xfId="1" applyFont="1" applyFill="1" applyBorder="1" applyAlignment="1">
      <alignment horizontal="center"/>
    </xf>
    <xf numFmtId="0" fontId="26" fillId="0" borderId="62" xfId="1" applyFont="1" applyFill="1" applyBorder="1" applyAlignment="1"/>
    <xf numFmtId="0" fontId="24" fillId="0" borderId="62" xfId="1" applyFont="1" applyFill="1" applyBorder="1" applyAlignment="1">
      <alignment horizontal="left"/>
    </xf>
    <xf numFmtId="0" fontId="26" fillId="0" borderId="62" xfId="1" applyFont="1" applyFill="1" applyBorder="1" applyAlignment="1">
      <alignment wrapText="1"/>
    </xf>
    <xf numFmtId="0" fontId="26" fillId="0" borderId="62" xfId="1" applyFont="1" applyFill="1" applyBorder="1" applyAlignment="1">
      <alignment horizontal="center" vertical="center"/>
    </xf>
    <xf numFmtId="0" fontId="26" fillId="0" borderId="62" xfId="1" applyFont="1" applyFill="1" applyBorder="1" applyAlignment="1">
      <alignment horizontal="center"/>
    </xf>
    <xf numFmtId="0" fontId="27" fillId="0" borderId="11" xfId="4" applyFont="1" applyBorder="1" applyAlignment="1">
      <alignment vertical="center" wrapText="1"/>
    </xf>
    <xf numFmtId="9" fontId="27" fillId="9" borderId="59" xfId="4" applyNumberFormat="1" applyFont="1" applyFill="1" applyBorder="1" applyAlignment="1">
      <alignment horizontal="center" vertical="center" wrapText="1"/>
    </xf>
    <xf numFmtId="9" fontId="68" fillId="0" borderId="24" xfId="0" applyNumberFormat="1" applyFont="1" applyBorder="1" applyAlignment="1">
      <alignment horizontal="center"/>
    </xf>
    <xf numFmtId="0" fontId="8" fillId="0" borderId="47" xfId="1" applyFont="1" applyFill="1" applyBorder="1" applyAlignment="1">
      <alignment horizontal="center" vertical="center" wrapText="1"/>
    </xf>
    <xf numFmtId="0" fontId="5" fillId="9" borderId="16" xfId="1" applyFont="1" applyFill="1" applyBorder="1" applyAlignment="1">
      <alignment vertical="center" wrapText="1"/>
    </xf>
    <xf numFmtId="0" fontId="5" fillId="9" borderId="31" xfId="1" applyFont="1" applyFill="1" applyBorder="1" applyAlignment="1">
      <alignment vertical="center" wrapText="1"/>
    </xf>
    <xf numFmtId="0" fontId="5" fillId="9" borderId="0" xfId="1" applyFont="1" applyFill="1" applyBorder="1" applyAlignment="1">
      <alignment vertical="center" wrapText="1"/>
    </xf>
    <xf numFmtId="0" fontId="10" fillId="0" borderId="1" xfId="1" applyFont="1" applyFill="1" applyBorder="1" applyAlignment="1">
      <alignment vertical="center" wrapText="1"/>
    </xf>
    <xf numFmtId="1" fontId="5" fillId="9" borderId="16" xfId="1" applyNumberFormat="1" applyFont="1" applyFill="1" applyBorder="1" applyAlignment="1">
      <alignment vertical="center" wrapText="1"/>
    </xf>
    <xf numFmtId="1" fontId="5" fillId="9" borderId="31" xfId="1" applyNumberFormat="1" applyFont="1" applyFill="1" applyBorder="1" applyAlignment="1">
      <alignment vertical="center" wrapText="1"/>
    </xf>
    <xf numFmtId="0" fontId="10" fillId="0" borderId="3" xfId="1" applyFont="1" applyFill="1" applyBorder="1" applyAlignment="1">
      <alignment horizontal="left" vertical="center" wrapText="1"/>
    </xf>
    <xf numFmtId="0" fontId="10" fillId="0" borderId="0" xfId="1" applyFont="1" applyFill="1" applyBorder="1" applyAlignment="1">
      <alignment horizontal="left" vertical="center" wrapText="1"/>
    </xf>
    <xf numFmtId="1" fontId="5" fillId="9" borderId="23" xfId="1" applyNumberFormat="1" applyFont="1" applyFill="1" applyBorder="1" applyAlignment="1">
      <alignment vertical="center" wrapText="1"/>
    </xf>
    <xf numFmtId="1" fontId="2" fillId="2" borderId="0" xfId="1" applyNumberFormat="1" applyFont="1" applyFill="1" applyAlignment="1">
      <alignment wrapText="1"/>
    </xf>
    <xf numFmtId="9" fontId="22" fillId="0" borderId="53" xfId="3" applyFont="1" applyBorder="1" applyAlignment="1">
      <alignment horizontal="center" vertical="center"/>
    </xf>
    <xf numFmtId="0" fontId="73" fillId="2" borderId="0" xfId="2" applyFont="1" applyFill="1" applyBorder="1" applyAlignment="1">
      <alignment horizontal="left"/>
    </xf>
    <xf numFmtId="0" fontId="1" fillId="2" borderId="0" xfId="2" applyFont="1" applyFill="1"/>
    <xf numFmtId="0" fontId="45" fillId="2" borderId="11" xfId="2" applyFont="1" applyFill="1" applyBorder="1" applyAlignment="1">
      <alignment vertical="center"/>
    </xf>
    <xf numFmtId="0" fontId="67" fillId="2" borderId="12" xfId="2" applyFont="1" applyFill="1" applyBorder="1" applyAlignment="1">
      <alignment vertical="center"/>
    </xf>
    <xf numFmtId="0" fontId="60" fillId="2" borderId="0" xfId="1" applyFont="1" applyFill="1" applyBorder="1" applyAlignment="1">
      <alignment horizontal="center" vertical="center"/>
    </xf>
    <xf numFmtId="0" fontId="1" fillId="0" borderId="0" xfId="2" applyFont="1"/>
    <xf numFmtId="0" fontId="1" fillId="3" borderId="0" xfId="2" applyFill="1"/>
    <xf numFmtId="165" fontId="46" fillId="2" borderId="0" xfId="21" applyNumberFormat="1" applyFont="1" applyFill="1" applyBorder="1" applyAlignment="1">
      <alignment horizontal="center" vertical="center"/>
    </xf>
    <xf numFmtId="0" fontId="26" fillId="0" borderId="23" xfId="0" applyFont="1" applyFill="1" applyBorder="1" applyAlignment="1" applyProtection="1">
      <alignment horizontal="left"/>
      <protection hidden="1"/>
    </xf>
    <xf numFmtId="0" fontId="26" fillId="0" borderId="23" xfId="0" applyFont="1" applyBorder="1" applyAlignment="1" applyProtection="1">
      <alignment horizontal="left"/>
      <protection hidden="1"/>
    </xf>
    <xf numFmtId="0" fontId="26" fillId="0" borderId="23" xfId="0" applyFont="1" applyBorder="1" applyAlignment="1" applyProtection="1">
      <alignment horizontal="left" wrapText="1"/>
      <protection hidden="1"/>
    </xf>
    <xf numFmtId="0" fontId="26" fillId="0" borderId="16" xfId="1" applyFont="1" applyFill="1" applyBorder="1" applyAlignment="1"/>
    <xf numFmtId="0" fontId="24" fillId="0" borderId="38" xfId="1" applyNumberFormat="1" applyFont="1" applyFill="1" applyBorder="1" applyAlignment="1">
      <alignment horizontal="center" vertical="center"/>
    </xf>
    <xf numFmtId="0" fontId="24" fillId="0" borderId="0" xfId="1" applyNumberFormat="1" applyFont="1" applyFill="1" applyBorder="1" applyAlignment="1">
      <alignment horizontal="center" vertical="center"/>
    </xf>
    <xf numFmtId="0" fontId="30" fillId="7" borderId="12" xfId="0" applyFont="1" applyFill="1" applyBorder="1" applyAlignment="1">
      <alignment horizontal="center" vertical="center"/>
    </xf>
    <xf numFmtId="0" fontId="31" fillId="0" borderId="0" xfId="0" applyNumberFormat="1" applyFont="1" applyFill="1" applyBorder="1" applyAlignment="1" applyProtection="1">
      <alignment horizontal="center" vertical="center"/>
      <protection hidden="1"/>
    </xf>
    <xf numFmtId="0" fontId="37" fillId="0" borderId="0" xfId="0" applyNumberFormat="1" applyFont="1" applyFill="1" applyBorder="1" applyAlignment="1" applyProtection="1">
      <alignment horizontal="center" vertical="center"/>
      <protection hidden="1"/>
    </xf>
    <xf numFmtId="0" fontId="24" fillId="0" borderId="0" xfId="0" applyNumberFormat="1" applyFont="1" applyFill="1" applyBorder="1" applyAlignment="1">
      <alignment horizontal="center" vertical="center"/>
    </xf>
    <xf numFmtId="0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0" borderId="31" xfId="1" applyNumberFormat="1" applyFont="1" applyFill="1" applyBorder="1" applyAlignment="1">
      <alignment vertical="center"/>
    </xf>
    <xf numFmtId="0" fontId="26" fillId="0" borderId="40" xfId="1" applyFont="1" applyFill="1" applyBorder="1" applyAlignment="1">
      <alignment horizontal="center" vertical="center" wrapText="1"/>
    </xf>
    <xf numFmtId="3" fontId="26" fillId="0" borderId="16" xfId="1" applyNumberFormat="1" applyFont="1" applyFill="1" applyBorder="1" applyAlignment="1"/>
    <xf numFmtId="0" fontId="26" fillId="0" borderId="63" xfId="1" applyFont="1" applyFill="1" applyBorder="1" applyAlignment="1"/>
    <xf numFmtId="0" fontId="24" fillId="0" borderId="64" xfId="1" applyNumberFormat="1" applyFont="1" applyFill="1" applyBorder="1" applyAlignment="1">
      <alignment horizontal="center" vertical="center"/>
    </xf>
    <xf numFmtId="164" fontId="24" fillId="0" borderId="30" xfId="21" applyNumberFormat="1" applyFont="1" applyFill="1" applyBorder="1" applyAlignment="1" applyProtection="1">
      <alignment horizontal="center" vertical="top"/>
      <protection hidden="1"/>
    </xf>
    <xf numFmtId="164" fontId="24" fillId="0" borderId="20" xfId="21" applyNumberFormat="1" applyFont="1" applyFill="1" applyBorder="1" applyAlignment="1" applyProtection="1">
      <alignment horizontal="center" vertical="top"/>
      <protection hidden="1"/>
    </xf>
    <xf numFmtId="164" fontId="24" fillId="0" borderId="17" xfId="21" applyNumberFormat="1" applyFont="1" applyFill="1" applyBorder="1" applyAlignment="1" applyProtection="1">
      <alignment horizontal="center" vertical="top"/>
      <protection hidden="1"/>
    </xf>
    <xf numFmtId="164" fontId="24" fillId="0" borderId="38" xfId="21" applyNumberFormat="1" applyFont="1" applyFill="1" applyBorder="1" applyAlignment="1" applyProtection="1">
      <alignment horizontal="center" vertical="top"/>
      <protection hidden="1"/>
    </xf>
    <xf numFmtId="164" fontId="24" fillId="0" borderId="15" xfId="21" applyNumberFormat="1" applyFont="1" applyFill="1" applyBorder="1" applyAlignment="1" applyProtection="1">
      <alignment horizontal="center" vertical="top"/>
      <protection hidden="1"/>
    </xf>
    <xf numFmtId="164" fontId="24" fillId="0" borderId="21" xfId="21" applyNumberFormat="1" applyFont="1" applyFill="1" applyBorder="1" applyAlignment="1" applyProtection="1">
      <alignment horizontal="center" vertical="top"/>
      <protection hidden="1"/>
    </xf>
    <xf numFmtId="164" fontId="30" fillId="7" borderId="12" xfId="21" applyNumberFormat="1" applyFont="1" applyFill="1" applyBorder="1" applyAlignment="1">
      <alignment vertical="top"/>
    </xf>
    <xf numFmtId="4" fontId="30" fillId="8" borderId="12" xfId="1" applyNumberFormat="1" applyFont="1" applyFill="1" applyBorder="1" applyAlignment="1" applyProtection="1">
      <alignment vertical="top"/>
      <protection hidden="1"/>
    </xf>
    <xf numFmtId="0" fontId="30" fillId="8" borderId="12" xfId="1" applyFont="1" applyFill="1" applyBorder="1" applyAlignment="1" applyProtection="1">
      <alignment vertical="top"/>
      <protection hidden="1"/>
    </xf>
    <xf numFmtId="164" fontId="24" fillId="0" borderId="33" xfId="21" applyNumberFormat="1" applyFont="1" applyFill="1" applyBorder="1" applyAlignment="1" applyProtection="1">
      <alignment horizontal="center" vertical="top"/>
      <protection hidden="1"/>
    </xf>
    <xf numFmtId="164" fontId="24" fillId="0" borderId="33" xfId="1" applyNumberFormat="1" applyFont="1" applyFill="1" applyBorder="1" applyAlignment="1">
      <alignment horizontal="center" vertical="top"/>
    </xf>
    <xf numFmtId="164" fontId="24" fillId="0" borderId="62" xfId="21" applyNumberFormat="1" applyFont="1" applyFill="1" applyBorder="1" applyAlignment="1" applyProtection="1">
      <alignment horizontal="center" vertical="top"/>
      <protection hidden="1"/>
    </xf>
    <xf numFmtId="164" fontId="24" fillId="0" borderId="62" xfId="1" applyNumberFormat="1" applyFont="1" applyFill="1" applyBorder="1" applyAlignment="1">
      <alignment horizontal="center" vertical="top"/>
    </xf>
    <xf numFmtId="0" fontId="26" fillId="0" borderId="30" xfId="1" applyFont="1" applyFill="1" applyBorder="1" applyAlignment="1" applyProtection="1">
      <alignment vertical="center" wrapText="1"/>
      <protection hidden="1"/>
    </xf>
    <xf numFmtId="0" fontId="11" fillId="0" borderId="1" xfId="1" applyFont="1" applyFill="1" applyBorder="1" applyAlignment="1">
      <alignment vertical="center" wrapText="1"/>
    </xf>
    <xf numFmtId="1" fontId="14" fillId="0" borderId="42" xfId="1" applyNumberFormat="1" applyFont="1" applyFill="1" applyBorder="1" applyAlignment="1">
      <alignment horizontal="center" vertical="center" wrapText="1"/>
    </xf>
    <xf numFmtId="1" fontId="14" fillId="0" borderId="43" xfId="1" applyNumberFormat="1" applyFont="1" applyFill="1" applyBorder="1" applyAlignment="1">
      <alignment horizontal="center" vertical="center" wrapText="1"/>
    </xf>
    <xf numFmtId="0" fontId="5" fillId="5" borderId="30" xfId="1" applyFont="1" applyFill="1" applyBorder="1" applyAlignment="1">
      <alignment vertical="center"/>
    </xf>
    <xf numFmtId="0" fontId="5" fillId="5" borderId="9" xfId="1" applyFont="1" applyFill="1" applyBorder="1" applyAlignment="1">
      <alignment vertical="center"/>
    </xf>
    <xf numFmtId="0" fontId="27" fillId="10" borderId="11" xfId="1" applyFont="1" applyFill="1" applyBorder="1" applyAlignment="1" applyProtection="1">
      <alignment vertical="center"/>
      <protection hidden="1"/>
    </xf>
    <xf numFmtId="0" fontId="30" fillId="10" borderId="12" xfId="1" applyFont="1" applyFill="1" applyBorder="1" applyAlignment="1" applyProtection="1">
      <alignment vertical="center"/>
      <protection hidden="1"/>
    </xf>
    <xf numFmtId="0" fontId="30" fillId="10" borderId="12" xfId="1" applyFont="1" applyFill="1" applyBorder="1" applyAlignment="1" applyProtection="1">
      <alignment vertical="center" wrapText="1"/>
      <protection hidden="1"/>
    </xf>
    <xf numFmtId="4" fontId="30" fillId="10" borderId="12" xfId="1" applyNumberFormat="1" applyFont="1" applyFill="1" applyBorder="1" applyAlignment="1" applyProtection="1">
      <alignment vertical="center"/>
      <protection hidden="1"/>
    </xf>
    <xf numFmtId="4" fontId="30" fillId="10" borderId="13" xfId="1" applyNumberFormat="1" applyFont="1" applyFill="1" applyBorder="1" applyAlignment="1" applyProtection="1">
      <alignment vertical="center"/>
      <protection hidden="1"/>
    </xf>
    <xf numFmtId="0" fontId="26" fillId="0" borderId="33" xfId="1" applyNumberFormat="1" applyFont="1" applyFill="1" applyBorder="1" applyAlignment="1" applyProtection="1">
      <alignment vertical="center"/>
      <protection hidden="1"/>
    </xf>
    <xf numFmtId="0" fontId="26" fillId="0" borderId="66" xfId="1" applyFont="1" applyFill="1" applyBorder="1" applyAlignment="1" applyProtection="1">
      <alignment vertical="center" wrapText="1"/>
      <protection hidden="1"/>
    </xf>
    <xf numFmtId="0" fontId="26" fillId="0" borderId="33" xfId="1" applyFont="1" applyFill="1" applyBorder="1" applyAlignment="1" applyProtection="1">
      <alignment horizontal="center" vertical="center"/>
      <protection hidden="1"/>
    </xf>
    <xf numFmtId="0" fontId="26" fillId="0" borderId="45" xfId="1" applyFont="1" applyFill="1" applyBorder="1" applyAlignment="1" applyProtection="1">
      <alignment horizontal="center" vertical="center"/>
      <protection hidden="1"/>
    </xf>
    <xf numFmtId="0" fontId="26" fillId="0" borderId="21" xfId="1" applyNumberFormat="1" applyFont="1" applyFill="1" applyBorder="1" applyAlignment="1" applyProtection="1">
      <alignment vertical="center"/>
      <protection hidden="1"/>
    </xf>
    <xf numFmtId="0" fontId="5" fillId="10" borderId="30" xfId="1" applyFont="1" applyFill="1" applyBorder="1" applyAlignment="1">
      <alignment horizontal="left" vertical="center"/>
    </xf>
    <xf numFmtId="0" fontId="5" fillId="10" borderId="9" xfId="1" applyFont="1" applyFill="1" applyBorder="1" applyAlignment="1">
      <alignment horizontal="left" vertical="center"/>
    </xf>
    <xf numFmtId="0" fontId="5" fillId="10" borderId="9" xfId="1" applyFont="1" applyFill="1" applyBorder="1" applyAlignment="1">
      <alignment vertical="center" wrapText="1"/>
    </xf>
    <xf numFmtId="0" fontId="5" fillId="10" borderId="23" xfId="1" applyFont="1" applyFill="1" applyBorder="1" applyAlignment="1">
      <alignment vertical="center" wrapText="1"/>
    </xf>
    <xf numFmtId="0" fontId="5" fillId="10" borderId="30" xfId="1" applyFont="1" applyFill="1" applyBorder="1" applyAlignment="1">
      <alignment vertical="center" wrapText="1"/>
    </xf>
    <xf numFmtId="0" fontId="15" fillId="0" borderId="1" xfId="0" applyFont="1" applyBorder="1" applyAlignment="1">
      <alignment horizontal="center" vertical="center"/>
    </xf>
    <xf numFmtId="0" fontId="8" fillId="10" borderId="9" xfId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11" fillId="0" borderId="9" xfId="1" applyFont="1" applyFill="1" applyBorder="1" applyAlignment="1">
      <alignment vertical="center" wrapText="1"/>
    </xf>
    <xf numFmtId="0" fontId="15" fillId="0" borderId="1" xfId="0" applyFont="1" applyFill="1" applyBorder="1" applyAlignment="1">
      <alignment horizontal="center"/>
    </xf>
    <xf numFmtId="1" fontId="5" fillId="10" borderId="0" xfId="1" applyNumberFormat="1" applyFont="1" applyFill="1" applyBorder="1" applyAlignment="1">
      <alignment vertical="center" wrapText="1"/>
    </xf>
    <xf numFmtId="1" fontId="5" fillId="10" borderId="23" xfId="1" applyNumberFormat="1" applyFont="1" applyFill="1" applyBorder="1" applyAlignment="1">
      <alignment vertical="center" wrapText="1"/>
    </xf>
    <xf numFmtId="1" fontId="5" fillId="10" borderId="30" xfId="1" applyNumberFormat="1" applyFont="1" applyFill="1" applyBorder="1" applyAlignment="1">
      <alignment vertical="center" wrapText="1"/>
    </xf>
    <xf numFmtId="0" fontId="5" fillId="10" borderId="32" xfId="1" applyFont="1" applyFill="1" applyBorder="1" applyAlignment="1">
      <alignment horizontal="left" vertical="center"/>
    </xf>
    <xf numFmtId="0" fontId="2" fillId="2" borderId="48" xfId="1" applyFont="1" applyFill="1" applyBorder="1" applyAlignment="1">
      <alignment wrapText="1"/>
    </xf>
    <xf numFmtId="0" fontId="8" fillId="0" borderId="8" xfId="1" applyFont="1" applyFill="1" applyBorder="1" applyAlignment="1">
      <alignment horizontal="center" vertical="center" wrapText="1"/>
    </xf>
    <xf numFmtId="0" fontId="2" fillId="2" borderId="51" xfId="1" applyFont="1" applyFill="1" applyBorder="1" applyAlignment="1">
      <alignment wrapText="1"/>
    </xf>
    <xf numFmtId="0" fontId="2" fillId="2" borderId="50" xfId="1" applyFont="1" applyFill="1" applyBorder="1" applyAlignment="1">
      <alignment wrapText="1"/>
    </xf>
    <xf numFmtId="1" fontId="14" fillId="2" borderId="0" xfId="3" applyNumberFormat="1" applyFont="1" applyFill="1" applyBorder="1" applyAlignment="1">
      <alignment horizontal="center" vertical="center"/>
    </xf>
    <xf numFmtId="1" fontId="5" fillId="0" borderId="30" xfId="3" applyNumberFormat="1" applyFont="1" applyBorder="1" applyAlignment="1">
      <alignment horizontal="center" vertical="center"/>
    </xf>
    <xf numFmtId="1" fontId="14" fillId="2" borderId="67" xfId="1" applyNumberFormat="1" applyFont="1" applyFill="1" applyBorder="1" applyAlignment="1">
      <alignment horizontal="center" vertical="center" wrapText="1"/>
    </xf>
    <xf numFmtId="0" fontId="8" fillId="0" borderId="50" xfId="1" applyFont="1" applyFill="1" applyBorder="1" applyAlignment="1">
      <alignment horizontal="center" vertical="center" wrapText="1"/>
    </xf>
    <xf numFmtId="0" fontId="3" fillId="0" borderId="11" xfId="1" applyFont="1" applyBorder="1"/>
    <xf numFmtId="1" fontId="14" fillId="0" borderId="68" xfId="1" applyNumberFormat="1" applyFont="1" applyFill="1" applyBorder="1" applyAlignment="1">
      <alignment horizontal="center" vertical="center" wrapText="1"/>
    </xf>
    <xf numFmtId="0" fontId="26" fillId="0" borderId="25" xfId="1" applyNumberFormat="1" applyFont="1" applyFill="1" applyBorder="1" applyAlignment="1" applyProtection="1">
      <alignment vertical="center"/>
      <protection hidden="1"/>
    </xf>
    <xf numFmtId="0" fontId="26" fillId="0" borderId="28" xfId="1" applyFont="1" applyFill="1" applyBorder="1" applyAlignment="1" applyProtection="1">
      <alignment vertical="center" wrapText="1"/>
      <protection hidden="1"/>
    </xf>
    <xf numFmtId="0" fontId="26" fillId="0" borderId="70" xfId="1" applyNumberFormat="1" applyFont="1" applyFill="1" applyBorder="1" applyAlignment="1" applyProtection="1">
      <alignment vertical="center"/>
      <protection hidden="1"/>
    </xf>
    <xf numFmtId="0" fontId="26" fillId="0" borderId="67" xfId="1" applyFont="1" applyFill="1" applyBorder="1" applyAlignment="1" applyProtection="1">
      <alignment vertical="center" wrapText="1"/>
      <protection hidden="1"/>
    </xf>
    <xf numFmtId="1" fontId="5" fillId="10" borderId="37" xfId="1" applyNumberFormat="1" applyFont="1" applyFill="1" applyBorder="1" applyAlignment="1">
      <alignment vertical="center" wrapText="1"/>
    </xf>
    <xf numFmtId="1" fontId="14" fillId="0" borderId="44" xfId="1" applyNumberFormat="1" applyFont="1" applyFill="1" applyBorder="1" applyAlignment="1">
      <alignment horizontal="center" vertical="center" wrapText="1"/>
    </xf>
    <xf numFmtId="1" fontId="5" fillId="0" borderId="43" xfId="1" applyNumberFormat="1" applyFont="1" applyFill="1" applyBorder="1" applyAlignment="1">
      <alignment horizontal="center" vertical="center" wrapText="1"/>
    </xf>
    <xf numFmtId="0" fontId="81" fillId="2" borderId="0" xfId="0" applyFont="1" applyFill="1"/>
    <xf numFmtId="0" fontId="81" fillId="2" borderId="0" xfId="0" applyFont="1" applyFill="1" applyAlignment="1">
      <alignment wrapText="1"/>
    </xf>
    <xf numFmtId="0" fontId="81" fillId="0" borderId="0" xfId="0" applyFont="1"/>
    <xf numFmtId="0" fontId="82" fillId="2" borderId="0" xfId="0" applyFont="1" applyFill="1" applyAlignment="1">
      <alignment horizontal="left" vertical="center" readingOrder="1"/>
    </xf>
    <xf numFmtId="0" fontId="81" fillId="0" borderId="0" xfId="0" applyFont="1" applyAlignment="1">
      <alignment wrapText="1"/>
    </xf>
    <xf numFmtId="0" fontId="88" fillId="2" borderId="0" xfId="0" applyFont="1" applyFill="1" applyAlignment="1">
      <alignment horizontal="left" vertical="center" readingOrder="1"/>
    </xf>
    <xf numFmtId="0" fontId="86" fillId="2" borderId="0" xfId="0" applyFont="1" applyFill="1"/>
    <xf numFmtId="0" fontId="87" fillId="2" borderId="0" xfId="0" applyFont="1" applyFill="1" applyAlignment="1">
      <alignment horizontal="left" vertical="center" readingOrder="1"/>
    </xf>
    <xf numFmtId="0" fontId="90" fillId="2" borderId="0" xfId="24" applyFill="1"/>
    <xf numFmtId="0" fontId="11" fillId="0" borderId="44" xfId="1" applyFont="1" applyFill="1" applyBorder="1" applyAlignment="1">
      <alignment vertical="center" wrapText="1"/>
    </xf>
    <xf numFmtId="0" fontId="90" fillId="0" borderId="42" xfId="24" applyFill="1" applyBorder="1" applyAlignment="1">
      <alignment vertical="center" wrapText="1"/>
    </xf>
    <xf numFmtId="2" fontId="26" fillId="0" borderId="0" xfId="1" applyNumberFormat="1" applyFont="1" applyFill="1" applyAlignment="1"/>
    <xf numFmtId="2" fontId="28" fillId="0" borderId="0" xfId="1" applyNumberFormat="1" applyFont="1" applyFill="1" applyAlignment="1"/>
    <xf numFmtId="2" fontId="26" fillId="0" borderId="0" xfId="1" applyNumberFormat="1" applyFont="1" applyFill="1" applyAlignment="1">
      <alignment horizontal="center" vertical="center" wrapText="1"/>
    </xf>
    <xf numFmtId="2" fontId="26" fillId="0" borderId="0" xfId="1" applyNumberFormat="1" applyFont="1" applyFill="1" applyBorder="1" applyAlignment="1"/>
    <xf numFmtId="0" fontId="26" fillId="0" borderId="31" xfId="1" applyFont="1" applyFill="1" applyBorder="1" applyAlignment="1">
      <alignment horizontal="left"/>
    </xf>
    <xf numFmtId="0" fontId="26" fillId="0" borderId="16" xfId="1" applyFont="1" applyFill="1" applyBorder="1" applyAlignment="1">
      <alignment horizontal="left"/>
    </xf>
    <xf numFmtId="0" fontId="11" fillId="0" borderId="1" xfId="1" applyFont="1" applyFill="1" applyBorder="1" applyAlignment="1">
      <alignment horizontal="center" vertical="center" wrapText="1"/>
    </xf>
    <xf numFmtId="0" fontId="10" fillId="0" borderId="3" xfId="1" applyFont="1" applyFill="1" applyBorder="1" applyAlignment="1">
      <alignment horizontal="center" vertical="center" wrapText="1"/>
    </xf>
    <xf numFmtId="0" fontId="9" fillId="2" borderId="51" xfId="2" applyFont="1" applyFill="1" applyBorder="1" applyAlignment="1">
      <alignment horizontal="center" vertical="center"/>
    </xf>
    <xf numFmtId="0" fontId="9" fillId="2" borderId="52" xfId="2" applyFont="1" applyFill="1" applyBorder="1" applyAlignment="1">
      <alignment horizontal="center" vertical="center"/>
    </xf>
    <xf numFmtId="0" fontId="10" fillId="0" borderId="1" xfId="1" applyFont="1" applyFill="1" applyBorder="1" applyAlignment="1">
      <alignment horizontal="left" vertical="center" wrapText="1"/>
    </xf>
    <xf numFmtId="0" fontId="8" fillId="0" borderId="3" xfId="1" applyFont="1" applyFill="1" applyBorder="1" applyAlignment="1">
      <alignment horizontal="center" vertical="center" wrapText="1"/>
    </xf>
    <xf numFmtId="0" fontId="11" fillId="0" borderId="3" xfId="1" applyFont="1" applyFill="1" applyBorder="1" applyAlignment="1">
      <alignment horizontal="center" vertical="center" wrapText="1"/>
    </xf>
    <xf numFmtId="0" fontId="11" fillId="0" borderId="2" xfId="1" applyFont="1" applyFill="1" applyBorder="1" applyAlignment="1">
      <alignment horizontal="center" vertical="center" wrapText="1"/>
    </xf>
    <xf numFmtId="0" fontId="10" fillId="0" borderId="3" xfId="1" applyFont="1" applyFill="1" applyBorder="1" applyAlignment="1">
      <alignment horizontal="left" vertical="top" wrapText="1"/>
    </xf>
    <xf numFmtId="0" fontId="10" fillId="0" borderId="7" xfId="1" applyFont="1" applyFill="1" applyBorder="1" applyAlignment="1">
      <alignment horizontal="left" vertical="top" wrapText="1"/>
    </xf>
    <xf numFmtId="1" fontId="14" fillId="0" borderId="1" xfId="1" applyNumberFormat="1" applyFont="1" applyFill="1" applyBorder="1" applyAlignment="1">
      <alignment horizontal="center" vertical="center" wrapText="1"/>
    </xf>
    <xf numFmtId="1" fontId="14" fillId="0" borderId="47" xfId="1" applyNumberFormat="1" applyFont="1" applyFill="1" applyBorder="1" applyAlignment="1">
      <alignment horizontal="center" vertical="center" wrapText="1"/>
    </xf>
    <xf numFmtId="1" fontId="14" fillId="0" borderId="7" xfId="1" applyNumberFormat="1" applyFont="1" applyFill="1" applyBorder="1" applyAlignment="1">
      <alignment horizontal="center" vertical="center" wrapText="1"/>
    </xf>
    <xf numFmtId="0" fontId="11" fillId="0" borderId="7" xfId="1" applyFont="1" applyFill="1" applyBorder="1" applyAlignment="1">
      <alignment horizontal="left" vertical="top" wrapText="1"/>
    </xf>
    <xf numFmtId="0" fontId="11" fillId="0" borderId="3" xfId="1" applyFont="1" applyFill="1" applyBorder="1" applyAlignment="1">
      <alignment horizontal="left" vertical="top" wrapText="1"/>
    </xf>
    <xf numFmtId="1" fontId="14" fillId="0" borderId="49" xfId="1" applyNumberFormat="1" applyFont="1" applyFill="1" applyBorder="1" applyAlignment="1">
      <alignment horizontal="center" vertical="center" wrapText="1"/>
    </xf>
    <xf numFmtId="0" fontId="8" fillId="0" borderId="1" xfId="1" applyFont="1" applyFill="1" applyBorder="1" applyAlignment="1">
      <alignment vertical="top" wrapText="1"/>
    </xf>
    <xf numFmtId="0" fontId="11" fillId="0" borderId="1" xfId="1" applyFont="1" applyFill="1" applyBorder="1" applyAlignment="1">
      <alignment horizontal="left" vertical="top" wrapText="1"/>
    </xf>
    <xf numFmtId="1" fontId="14" fillId="0" borderId="48" xfId="1" applyNumberFormat="1" applyFont="1" applyFill="1" applyBorder="1" applyAlignment="1">
      <alignment horizontal="center" vertical="center" wrapText="1"/>
    </xf>
    <xf numFmtId="9" fontId="14" fillId="0" borderId="3" xfId="22" applyFont="1" applyBorder="1" applyAlignment="1">
      <alignment horizontal="center" vertical="center"/>
    </xf>
    <xf numFmtId="1" fontId="14" fillId="0" borderId="3" xfId="1" applyNumberFormat="1" applyFont="1" applyFill="1" applyBorder="1" applyAlignment="1">
      <alignment horizontal="center" vertical="center" wrapText="1"/>
    </xf>
    <xf numFmtId="1" fontId="14" fillId="0" borderId="53" xfId="1" applyNumberFormat="1" applyFont="1" applyFill="1" applyBorder="1" applyAlignment="1">
      <alignment horizontal="center" vertical="center" wrapText="1"/>
    </xf>
    <xf numFmtId="1" fontId="14" fillId="0" borderId="55" xfId="1" applyNumberFormat="1" applyFont="1" applyFill="1" applyBorder="1" applyAlignment="1">
      <alignment horizontal="center" vertical="center" wrapText="1"/>
    </xf>
    <xf numFmtId="0" fontId="10" fillId="0" borderId="53" xfId="1" applyFont="1" applyFill="1" applyBorder="1" applyAlignment="1">
      <alignment horizontal="left" vertical="center" wrapText="1"/>
    </xf>
    <xf numFmtId="0" fontId="5" fillId="9" borderId="0" xfId="1" applyFont="1" applyFill="1" applyBorder="1" applyAlignment="1">
      <alignment horizontal="left" vertical="center" wrapText="1"/>
    </xf>
    <xf numFmtId="0" fontId="10" fillId="0" borderId="1" xfId="1" applyFont="1" applyFill="1" applyBorder="1" applyAlignment="1">
      <alignment horizontal="center" vertical="center" wrapText="1"/>
    </xf>
    <xf numFmtId="0" fontId="5" fillId="9" borderId="9" xfId="1" applyFont="1" applyFill="1" applyBorder="1" applyAlignment="1">
      <alignment horizontal="left" vertical="center" wrapText="1"/>
    </xf>
    <xf numFmtId="0" fontId="9" fillId="2" borderId="24" xfId="2" applyFont="1" applyFill="1" applyBorder="1" applyAlignment="1">
      <alignment horizontal="center" vertical="center"/>
    </xf>
    <xf numFmtId="0" fontId="5" fillId="9" borderId="31" xfId="1" applyFont="1" applyFill="1" applyBorder="1" applyAlignment="1">
      <alignment vertical="center"/>
    </xf>
    <xf numFmtId="0" fontId="5" fillId="9" borderId="0" xfId="1" applyFont="1" applyFill="1" applyBorder="1" applyAlignment="1">
      <alignment vertical="center"/>
    </xf>
    <xf numFmtId="0" fontId="75" fillId="2" borderId="0" xfId="1" applyFont="1" applyFill="1" applyAlignment="1"/>
    <xf numFmtId="9" fontId="26" fillId="0" borderId="0" xfId="22" applyFont="1" applyFill="1" applyAlignment="1"/>
    <xf numFmtId="0" fontId="32" fillId="0" borderId="38" xfId="1" applyFont="1" applyBorder="1" applyAlignment="1">
      <alignment vertical="top"/>
    </xf>
    <xf numFmtId="0" fontId="57" fillId="0" borderId="31" xfId="2" applyFont="1" applyBorder="1" applyAlignment="1">
      <alignment horizontal="center" vertical="top"/>
    </xf>
    <xf numFmtId="0" fontId="58" fillId="0" borderId="31" xfId="2" applyFont="1" applyBorder="1" applyAlignment="1">
      <alignment horizontal="center" vertical="top"/>
    </xf>
    <xf numFmtId="0" fontId="23" fillId="0" borderId="31" xfId="7" applyFont="1" applyBorder="1" applyAlignment="1">
      <alignment horizontal="center" vertical="top"/>
    </xf>
    <xf numFmtId="0" fontId="62" fillId="0" borderId="31" xfId="1" applyFont="1" applyBorder="1" applyAlignment="1">
      <alignment horizontal="center" vertical="top"/>
    </xf>
    <xf numFmtId="0" fontId="59" fillId="0" borderId="31" xfId="7" applyFont="1" applyBorder="1" applyAlignment="1">
      <alignment horizontal="center" vertical="top"/>
    </xf>
    <xf numFmtId="0" fontId="59" fillId="0" borderId="31" xfId="7" applyFont="1" applyBorder="1" applyAlignment="1">
      <alignment horizontal="center" vertical="top" wrapText="1"/>
    </xf>
    <xf numFmtId="0" fontId="23" fillId="0" borderId="31" xfId="2" applyFont="1" applyBorder="1" applyAlignment="1">
      <alignment horizontal="center" vertical="top"/>
    </xf>
    <xf numFmtId="0" fontId="59" fillId="0" borderId="31" xfId="7" applyFont="1" applyFill="1" applyBorder="1" applyAlignment="1">
      <alignment horizontal="center" vertical="top"/>
    </xf>
    <xf numFmtId="0" fontId="59" fillId="0" borderId="31" xfId="1" applyFont="1" applyFill="1" applyBorder="1" applyAlignment="1" applyProtection="1">
      <alignment horizontal="center" vertical="top" wrapText="1"/>
    </xf>
    <xf numFmtId="0" fontId="62" fillId="0" borderId="31" xfId="1" applyFont="1" applyBorder="1" applyAlignment="1">
      <alignment vertical="top"/>
    </xf>
    <xf numFmtId="0" fontId="6" fillId="0" borderId="31" xfId="2" applyFont="1" applyBorder="1" applyAlignment="1">
      <alignment horizontal="center" vertical="top"/>
    </xf>
    <xf numFmtId="0" fontId="54" fillId="0" borderId="31" xfId="23" applyFont="1" applyBorder="1" applyAlignment="1">
      <alignment horizontal="center" vertical="top"/>
    </xf>
    <xf numFmtId="0" fontId="54" fillId="2" borderId="31" xfId="23" applyFont="1" applyFill="1" applyBorder="1" applyAlignment="1">
      <alignment horizontal="center" vertical="top"/>
    </xf>
    <xf numFmtId="0" fontId="28" fillId="2" borderId="31" xfId="23" applyFont="1" applyFill="1" applyBorder="1" applyAlignment="1">
      <alignment horizontal="center" vertical="top" wrapText="1"/>
    </xf>
    <xf numFmtId="0" fontId="28" fillId="0" borderId="31" xfId="23" applyFont="1" applyBorder="1" applyAlignment="1">
      <alignment horizontal="center" vertical="top" wrapText="1"/>
    </xf>
    <xf numFmtId="0" fontId="23" fillId="0" borderId="64" xfId="2" applyFont="1" applyBorder="1" applyAlignment="1">
      <alignment horizontal="center" vertical="top"/>
    </xf>
    <xf numFmtId="0" fontId="59" fillId="0" borderId="64" xfId="7" applyFont="1" applyFill="1" applyBorder="1" applyAlignment="1">
      <alignment horizontal="center" vertical="top"/>
    </xf>
    <xf numFmtId="0" fontId="60" fillId="7" borderId="46" xfId="1" applyFont="1" applyFill="1" applyBorder="1" applyAlignment="1">
      <alignment horizontal="left" vertical="center"/>
    </xf>
    <xf numFmtId="0" fontId="60" fillId="7" borderId="66" xfId="1" applyFont="1" applyFill="1" applyBorder="1" applyAlignment="1">
      <alignment horizontal="left" vertical="center"/>
    </xf>
    <xf numFmtId="0" fontId="60" fillId="7" borderId="66" xfId="1" applyFont="1" applyFill="1" applyBorder="1" applyAlignment="1">
      <alignment vertical="center"/>
    </xf>
    <xf numFmtId="0" fontId="60" fillId="7" borderId="39" xfId="1" applyFont="1" applyFill="1" applyBorder="1" applyAlignment="1">
      <alignment vertical="center"/>
    </xf>
    <xf numFmtId="0" fontId="60" fillId="7" borderId="40" xfId="1" applyFont="1" applyFill="1" applyBorder="1" applyAlignment="1">
      <alignment vertical="center"/>
    </xf>
    <xf numFmtId="0" fontId="56" fillId="2" borderId="39" xfId="0" applyFont="1" applyFill="1" applyBorder="1" applyAlignment="1">
      <alignment vertical="top"/>
    </xf>
    <xf numFmtId="0" fontId="60" fillId="7" borderId="46" xfId="1" applyFont="1" applyFill="1" applyBorder="1" applyAlignment="1">
      <alignment vertical="center"/>
    </xf>
    <xf numFmtId="0" fontId="60" fillId="7" borderId="45" xfId="1" applyFont="1" applyFill="1" applyBorder="1" applyAlignment="1">
      <alignment vertical="center"/>
    </xf>
    <xf numFmtId="0" fontId="6" fillId="0" borderId="31" xfId="2" applyFont="1" applyBorder="1" applyAlignment="1">
      <alignment horizontal="center" vertical="center"/>
    </xf>
    <xf numFmtId="0" fontId="19" fillId="0" borderId="31" xfId="2" applyFont="1" applyBorder="1" applyAlignment="1">
      <alignment horizontal="center" vertical="center"/>
    </xf>
    <xf numFmtId="0" fontId="9" fillId="0" borderId="31" xfId="2" applyFont="1" applyBorder="1" applyAlignment="1">
      <alignment horizontal="center" vertical="center"/>
    </xf>
    <xf numFmtId="0" fontId="9" fillId="0" borderId="31" xfId="2" applyFont="1" applyFill="1" applyBorder="1" applyAlignment="1">
      <alignment horizontal="center" vertical="center"/>
    </xf>
    <xf numFmtId="0" fontId="13" fillId="0" borderId="31" xfId="2" applyFont="1" applyBorder="1" applyAlignment="1">
      <alignment horizontal="center" vertical="center"/>
    </xf>
    <xf numFmtId="0" fontId="23" fillId="0" borderId="31" xfId="2" applyFont="1" applyBorder="1" applyAlignment="1">
      <alignment horizontal="center" vertical="center"/>
    </xf>
    <xf numFmtId="0" fontId="23" fillId="0" borderId="64" xfId="2" applyFont="1" applyBorder="1" applyAlignment="1">
      <alignment horizontal="center" vertical="center"/>
    </xf>
    <xf numFmtId="0" fontId="9" fillId="2" borderId="64" xfId="2" applyFont="1" applyFill="1" applyBorder="1" applyAlignment="1">
      <alignment horizontal="center" vertical="center"/>
    </xf>
    <xf numFmtId="1" fontId="5" fillId="0" borderId="52" xfId="1" applyNumberFormat="1" applyFont="1" applyFill="1" applyBorder="1" applyAlignment="1">
      <alignment horizontal="center" vertical="center" wrapText="1"/>
    </xf>
    <xf numFmtId="0" fontId="40" fillId="2" borderId="13" xfId="1" applyFont="1" applyFill="1" applyBorder="1" applyAlignment="1">
      <alignment vertical="center" wrapText="1"/>
    </xf>
    <xf numFmtId="0" fontId="40" fillId="2" borderId="40" xfId="1" applyFont="1" applyFill="1" applyBorder="1" applyAlignment="1">
      <alignment vertical="center" wrapText="1"/>
    </xf>
    <xf numFmtId="0" fontId="9" fillId="0" borderId="20" xfId="2" applyFont="1" applyBorder="1" applyAlignment="1">
      <alignment horizontal="center" vertical="center"/>
    </xf>
    <xf numFmtId="0" fontId="9" fillId="0" borderId="64" xfId="2" applyFont="1" applyBorder="1" applyAlignment="1">
      <alignment horizontal="center" vertical="center"/>
    </xf>
    <xf numFmtId="0" fontId="26" fillId="0" borderId="23" xfId="1" applyFont="1" applyFill="1" applyBorder="1" applyAlignment="1">
      <alignment horizontal="left" vertical="center"/>
    </xf>
    <xf numFmtId="0" fontId="26" fillId="0" borderId="23" xfId="1" applyFont="1" applyFill="1" applyBorder="1" applyAlignment="1">
      <alignment horizontal="left"/>
    </xf>
    <xf numFmtId="10" fontId="26" fillId="0" borderId="0" xfId="22" applyNumberFormat="1" applyFont="1" applyFill="1" applyAlignment="1"/>
    <xf numFmtId="10" fontId="28" fillId="0" borderId="0" xfId="22" applyNumberFormat="1" applyFont="1" applyFill="1" applyAlignment="1"/>
    <xf numFmtId="10" fontId="26" fillId="0" borderId="0" xfId="22" applyNumberFormat="1" applyFont="1" applyFill="1" applyAlignment="1">
      <alignment horizontal="center" vertical="center" wrapText="1"/>
    </xf>
    <xf numFmtId="10" fontId="26" fillId="0" borderId="0" xfId="22" applyNumberFormat="1" applyFont="1" applyFill="1" applyBorder="1" applyAlignment="1"/>
    <xf numFmtId="164" fontId="24" fillId="0" borderId="46" xfId="21" applyNumberFormat="1" applyFont="1" applyFill="1" applyBorder="1" applyAlignment="1" applyProtection="1">
      <alignment horizontal="center" vertical="top"/>
      <protection hidden="1"/>
    </xf>
    <xf numFmtId="164" fontId="31" fillId="0" borderId="30" xfId="21" applyNumberFormat="1" applyFont="1" applyFill="1" applyBorder="1" applyAlignment="1" applyProtection="1">
      <alignment horizontal="center" vertical="top"/>
      <protection hidden="1"/>
    </xf>
    <xf numFmtId="164" fontId="24" fillId="0" borderId="30" xfId="21" applyNumberFormat="1" applyFont="1" applyFill="1" applyBorder="1" applyAlignment="1">
      <alignment horizontal="center" vertical="top"/>
    </xf>
    <xf numFmtId="0" fontId="38" fillId="0" borderId="21" xfId="0" applyFont="1" applyFill="1" applyBorder="1" applyAlignment="1" applyProtection="1">
      <alignment horizontal="left"/>
      <protection hidden="1"/>
    </xf>
    <xf numFmtId="164" fontId="24" fillId="0" borderId="31" xfId="21" applyNumberFormat="1" applyFont="1" applyFill="1" applyBorder="1" applyAlignment="1" applyProtection="1">
      <alignment horizontal="center" vertical="top"/>
      <protection hidden="1"/>
    </xf>
    <xf numFmtId="0" fontId="38" fillId="0" borderId="22" xfId="0" applyFont="1" applyFill="1" applyBorder="1" applyAlignment="1">
      <alignment horizontal="left"/>
    </xf>
    <xf numFmtId="164" fontId="24" fillId="0" borderId="20" xfId="21" applyNumberFormat="1" applyFont="1" applyFill="1" applyBorder="1" applyAlignment="1" applyProtection="1">
      <alignment horizontal="left" vertical="top"/>
      <protection hidden="1"/>
    </xf>
    <xf numFmtId="0" fontId="38" fillId="0" borderId="25" xfId="0" applyFont="1" applyFill="1" applyBorder="1" applyAlignment="1" applyProtection="1">
      <alignment horizontal="left"/>
      <protection hidden="1"/>
    </xf>
    <xf numFmtId="0" fontId="26" fillId="0" borderId="28" xfId="0" applyFont="1" applyFill="1" applyBorder="1" applyAlignment="1" applyProtection="1">
      <alignment horizontal="left" wrapText="1"/>
      <protection hidden="1"/>
    </xf>
    <xf numFmtId="0" fontId="38" fillId="0" borderId="21" xfId="0" applyFont="1" applyFill="1" applyBorder="1" applyAlignment="1" applyProtection="1">
      <alignment horizontal="left" wrapText="1"/>
      <protection hidden="1"/>
    </xf>
    <xf numFmtId="4" fontId="24" fillId="0" borderId="18" xfId="1" applyNumberFormat="1" applyFont="1" applyFill="1" applyBorder="1" applyAlignment="1" applyProtection="1">
      <alignment horizontal="center" vertical="top"/>
      <protection hidden="1"/>
    </xf>
    <xf numFmtId="4" fontId="24" fillId="0" borderId="21" xfId="1" applyNumberFormat="1" applyFont="1" applyFill="1" applyBorder="1" applyAlignment="1" applyProtection="1">
      <alignment horizontal="center" vertical="top"/>
      <protection hidden="1"/>
    </xf>
    <xf numFmtId="4" fontId="24" fillId="0" borderId="49" xfId="1" applyNumberFormat="1" applyFont="1" applyFill="1" applyBorder="1" applyAlignment="1" applyProtection="1">
      <alignment horizontal="center" vertical="top"/>
      <protection hidden="1"/>
    </xf>
    <xf numFmtId="0" fontId="24" fillId="0" borderId="33" xfId="1" applyNumberFormat="1" applyFont="1" applyFill="1" applyBorder="1" applyAlignment="1">
      <alignment horizontal="center" vertical="top"/>
    </xf>
    <xf numFmtId="0" fontId="24" fillId="0" borderId="62" xfId="1" applyNumberFormat="1" applyFont="1" applyFill="1" applyBorder="1" applyAlignment="1">
      <alignment horizontal="center" vertical="top"/>
    </xf>
    <xf numFmtId="9" fontId="28" fillId="0" borderId="0" xfId="22" applyFont="1" applyFill="1" applyAlignment="1"/>
    <xf numFmtId="9" fontId="26" fillId="0" borderId="0" xfId="22" applyFont="1" applyFill="1" applyAlignment="1">
      <alignment horizontal="center" vertical="center" wrapText="1"/>
    </xf>
    <xf numFmtId="9" fontId="26" fillId="0" borderId="0" xfId="22" applyFont="1" applyFill="1" applyBorder="1" applyAlignment="1"/>
    <xf numFmtId="0" fontId="81" fillId="2" borderId="1" xfId="0" applyFont="1" applyFill="1" applyBorder="1" applyAlignment="1">
      <alignment horizontal="center"/>
    </xf>
    <xf numFmtId="0" fontId="83" fillId="2" borderId="2" xfId="0" applyFont="1" applyFill="1" applyBorder="1" applyAlignment="1">
      <alignment horizontal="left" vertical="center" wrapText="1" readingOrder="1"/>
    </xf>
    <xf numFmtId="0" fontId="84" fillId="2" borderId="3" xfId="0" applyFont="1" applyFill="1" applyBorder="1" applyAlignment="1">
      <alignment horizontal="left" vertical="center" wrapText="1" readingOrder="1"/>
    </xf>
    <xf numFmtId="0" fontId="83" fillId="2" borderId="71" xfId="0" applyFont="1" applyFill="1" applyBorder="1" applyAlignment="1">
      <alignment horizontal="center" wrapText="1" readingOrder="1"/>
    </xf>
    <xf numFmtId="0" fontId="83" fillId="2" borderId="0" xfId="0" applyFont="1" applyFill="1" applyBorder="1" applyAlignment="1">
      <alignment horizontal="center" wrapText="1" readingOrder="1"/>
    </xf>
    <xf numFmtId="0" fontId="89" fillId="2" borderId="1" xfId="0" applyFont="1" applyFill="1" applyBorder="1" applyAlignment="1">
      <alignment horizontal="center" vertical="center" wrapText="1" readingOrder="1"/>
    </xf>
    <xf numFmtId="165" fontId="46" fillId="2" borderId="12" xfId="21" applyNumberFormat="1" applyFont="1" applyFill="1" applyBorder="1" applyAlignment="1">
      <alignment horizontal="center" vertical="center"/>
    </xf>
    <xf numFmtId="165" fontId="46" fillId="2" borderId="13" xfId="21" applyNumberFormat="1" applyFont="1" applyFill="1" applyBorder="1" applyAlignment="1">
      <alignment horizontal="center" vertical="center"/>
    </xf>
    <xf numFmtId="0" fontId="5" fillId="10" borderId="31" xfId="1" applyFont="1" applyFill="1" applyBorder="1" applyAlignment="1">
      <alignment horizontal="left" vertical="center" wrapText="1"/>
    </xf>
    <xf numFmtId="0" fontId="5" fillId="10" borderId="28" xfId="1" applyFont="1" applyFill="1" applyBorder="1" applyAlignment="1">
      <alignment horizontal="left" vertical="center" wrapText="1"/>
    </xf>
    <xf numFmtId="0" fontId="8" fillId="0" borderId="44" xfId="1" applyFont="1" applyFill="1" applyBorder="1" applyAlignment="1">
      <alignment horizontal="left" vertical="center" wrapText="1"/>
    </xf>
    <xf numFmtId="0" fontId="8" fillId="0" borderId="56" xfId="1" applyFont="1" applyFill="1" applyBorder="1" applyAlignment="1">
      <alignment horizontal="left" vertical="center" wrapText="1"/>
    </xf>
    <xf numFmtId="0" fontId="8" fillId="0" borderId="7" xfId="1" applyFont="1" applyFill="1" applyBorder="1" applyAlignment="1">
      <alignment horizontal="left" vertical="center" wrapText="1"/>
    </xf>
    <xf numFmtId="0" fontId="8" fillId="0" borderId="8" xfId="1" applyFont="1" applyFill="1" applyBorder="1" applyAlignment="1">
      <alignment horizontal="left" vertical="center" wrapText="1"/>
    </xf>
    <xf numFmtId="0" fontId="10" fillId="0" borderId="7" xfId="1" applyFont="1" applyFill="1" applyBorder="1" applyAlignment="1">
      <alignment horizontal="left" vertical="center" wrapText="1"/>
    </xf>
    <xf numFmtId="0" fontId="10" fillId="0" borderId="8" xfId="1" applyFont="1" applyFill="1" applyBorder="1" applyAlignment="1">
      <alignment horizontal="left" vertical="center" wrapText="1"/>
    </xf>
    <xf numFmtId="0" fontId="10" fillId="2" borderId="7" xfId="1" applyFont="1" applyFill="1" applyBorder="1" applyAlignment="1">
      <alignment horizontal="left" vertical="center" wrapText="1"/>
    </xf>
    <xf numFmtId="0" fontId="10" fillId="2" borderId="8" xfId="1" applyFont="1" applyFill="1" applyBorder="1" applyAlignment="1">
      <alignment horizontal="left" vertical="center" wrapText="1"/>
    </xf>
    <xf numFmtId="0" fontId="8" fillId="0" borderId="27" xfId="1" applyFont="1" applyFill="1" applyBorder="1" applyAlignment="1">
      <alignment horizontal="left" vertical="center" wrapText="1"/>
    </xf>
    <xf numFmtId="0" fontId="8" fillId="0" borderId="19" xfId="1" applyFont="1" applyFill="1" applyBorder="1" applyAlignment="1">
      <alignment horizontal="left" vertical="center" wrapText="1"/>
    </xf>
    <xf numFmtId="0" fontId="11" fillId="0" borderId="27" xfId="1" applyFont="1" applyFill="1" applyBorder="1" applyAlignment="1">
      <alignment horizontal="left" vertical="center" wrapText="1"/>
    </xf>
    <xf numFmtId="0" fontId="11" fillId="0" borderId="6" xfId="1" applyFont="1" applyFill="1" applyBorder="1" applyAlignment="1">
      <alignment horizontal="left" vertical="center" wrapText="1"/>
    </xf>
    <xf numFmtId="0" fontId="8" fillId="0" borderId="68" xfId="1" applyFont="1" applyFill="1" applyBorder="1" applyAlignment="1">
      <alignment horizontal="left" vertical="center" wrapText="1"/>
    </xf>
    <xf numFmtId="0" fontId="8" fillId="0" borderId="69" xfId="1" applyFont="1" applyFill="1" applyBorder="1" applyAlignment="1">
      <alignment horizontal="left" vertical="center" wrapText="1"/>
    </xf>
    <xf numFmtId="0" fontId="5" fillId="10" borderId="30" xfId="1" applyFont="1" applyFill="1" applyBorder="1" applyAlignment="1">
      <alignment horizontal="left" vertical="center" wrapText="1"/>
    </xf>
    <xf numFmtId="0" fontId="5" fillId="10" borderId="9" xfId="1" applyFont="1" applyFill="1" applyBorder="1" applyAlignment="1">
      <alignment horizontal="left" vertical="center" wrapText="1"/>
    </xf>
    <xf numFmtId="0" fontId="5" fillId="2" borderId="48" xfId="1" applyFont="1" applyFill="1" applyBorder="1" applyAlignment="1">
      <alignment horizontal="center" vertical="center" wrapText="1"/>
    </xf>
    <xf numFmtId="0" fontId="5" fillId="2" borderId="51" xfId="1" applyFont="1" applyFill="1" applyBorder="1" applyAlignment="1">
      <alignment horizontal="center" vertical="center" wrapText="1"/>
    </xf>
    <xf numFmtId="0" fontId="10" fillId="0" borderId="3" xfId="1" applyFont="1" applyFill="1" applyBorder="1" applyAlignment="1">
      <alignment horizontal="center" vertical="center" wrapText="1"/>
    </xf>
    <xf numFmtId="0" fontId="10" fillId="0" borderId="2" xfId="1" applyFont="1" applyFill="1" applyBorder="1" applyAlignment="1">
      <alignment horizontal="center" vertical="center" wrapText="1"/>
    </xf>
    <xf numFmtId="0" fontId="10" fillId="2" borderId="68" xfId="1" applyFont="1" applyFill="1" applyBorder="1" applyAlignment="1">
      <alignment horizontal="left" vertical="center" wrapText="1"/>
    </xf>
    <xf numFmtId="0" fontId="10" fillId="2" borderId="69" xfId="1" applyFont="1" applyFill="1" applyBorder="1" applyAlignment="1">
      <alignment horizontal="left" vertical="center" wrapText="1"/>
    </xf>
    <xf numFmtId="0" fontId="9" fillId="2" borderId="65" xfId="2" applyFont="1" applyFill="1" applyBorder="1" applyAlignment="1">
      <alignment horizontal="center" vertical="center"/>
    </xf>
    <xf numFmtId="0" fontId="9" fillId="2" borderId="51" xfId="2" applyFont="1" applyFill="1" applyBorder="1" applyAlignment="1">
      <alignment horizontal="center" vertical="center"/>
    </xf>
    <xf numFmtId="0" fontId="9" fillId="2" borderId="52" xfId="2" applyFont="1" applyFill="1" applyBorder="1" applyAlignment="1">
      <alignment horizontal="center" vertical="center"/>
    </xf>
    <xf numFmtId="0" fontId="8" fillId="0" borderId="19" xfId="1" applyFont="1" applyFill="1" applyBorder="1" applyAlignment="1">
      <alignment horizontal="center" vertical="center" wrapText="1"/>
    </xf>
    <xf numFmtId="0" fontId="0" fillId="0" borderId="18" xfId="0" applyBorder="1"/>
    <xf numFmtId="0" fontId="11" fillId="0" borderId="1" xfId="1" applyFont="1" applyFill="1" applyBorder="1" applyAlignment="1">
      <alignment horizontal="center" vertical="center" wrapText="1"/>
    </xf>
    <xf numFmtId="0" fontId="2" fillId="0" borderId="24" xfId="1" applyFont="1" applyBorder="1" applyAlignment="1">
      <alignment horizontal="center" wrapText="1"/>
    </xf>
    <xf numFmtId="0" fontId="8" fillId="0" borderId="46" xfId="1" applyFont="1" applyFill="1" applyBorder="1" applyAlignment="1">
      <alignment horizontal="center" vertical="center" wrapText="1"/>
    </xf>
    <xf numFmtId="0" fontId="8" fillId="0" borderId="45" xfId="1" applyFont="1" applyFill="1" applyBorder="1" applyAlignment="1">
      <alignment horizontal="center" vertical="center" wrapText="1"/>
    </xf>
    <xf numFmtId="0" fontId="76" fillId="2" borderId="12" xfId="1" applyFont="1" applyFill="1" applyBorder="1" applyAlignment="1">
      <alignment horizontal="center" vertical="center" wrapText="1"/>
    </xf>
    <xf numFmtId="0" fontId="7" fillId="0" borderId="50" xfId="1" applyFont="1" applyFill="1" applyBorder="1" applyAlignment="1">
      <alignment horizontal="center" vertical="center" wrapText="1"/>
    </xf>
    <xf numFmtId="0" fontId="0" fillId="0" borderId="2" xfId="0" applyBorder="1"/>
    <xf numFmtId="0" fontId="0" fillId="0" borderId="24" xfId="0" applyBorder="1"/>
    <xf numFmtId="0" fontId="0" fillId="0" borderId="1" xfId="0" applyBorder="1"/>
    <xf numFmtId="0" fontId="7" fillId="0" borderId="2" xfId="1" applyFont="1" applyFill="1" applyBorder="1" applyAlignment="1">
      <alignment horizontal="center" vertical="center" wrapText="1"/>
    </xf>
    <xf numFmtId="0" fontId="8" fillId="0" borderId="27" xfId="1" applyFont="1" applyFill="1" applyBorder="1" applyAlignment="1">
      <alignment horizontal="center" vertical="center" wrapText="1"/>
    </xf>
    <xf numFmtId="0" fontId="0" fillId="0" borderId="7" xfId="0" applyBorder="1"/>
    <xf numFmtId="0" fontId="8" fillId="11" borderId="18" xfId="1" applyFont="1" applyFill="1" applyBorder="1" applyAlignment="1">
      <alignment horizontal="center" vertical="center" wrapText="1"/>
    </xf>
    <xf numFmtId="0" fontId="43" fillId="11" borderId="47" xfId="0" applyFont="1" applyFill="1" applyBorder="1"/>
    <xf numFmtId="0" fontId="5" fillId="5" borderId="30" xfId="1" applyFont="1" applyFill="1" applyBorder="1" applyAlignment="1">
      <alignment horizontal="left" vertical="center" wrapText="1"/>
    </xf>
    <xf numFmtId="0" fontId="5" fillId="5" borderId="9" xfId="1" applyFont="1" applyFill="1" applyBorder="1" applyAlignment="1">
      <alignment horizontal="left" vertical="center" wrapText="1"/>
    </xf>
    <xf numFmtId="0" fontId="8" fillId="0" borderId="3" xfId="1" applyFont="1" applyFill="1" applyBorder="1" applyAlignment="1">
      <alignment horizontal="center" vertical="center" wrapText="1"/>
    </xf>
    <xf numFmtId="0" fontId="8" fillId="0" borderId="2" xfId="1" applyFont="1" applyFill="1" applyBorder="1" applyAlignment="1">
      <alignment horizontal="center" vertical="center" wrapText="1"/>
    </xf>
    <xf numFmtId="0" fontId="11" fillId="0" borderId="3" xfId="1" applyFont="1" applyFill="1" applyBorder="1" applyAlignment="1">
      <alignment horizontal="center" vertical="center" wrapText="1"/>
    </xf>
    <xf numFmtId="0" fontId="11" fillId="0" borderId="2" xfId="1" applyFont="1" applyFill="1" applyBorder="1" applyAlignment="1">
      <alignment horizontal="center" vertical="center" wrapText="1"/>
    </xf>
    <xf numFmtId="0" fontId="9" fillId="2" borderId="48" xfId="2" applyFont="1" applyFill="1" applyBorder="1" applyAlignment="1">
      <alignment horizontal="center" vertical="center"/>
    </xf>
    <xf numFmtId="0" fontId="9" fillId="2" borderId="50" xfId="2" applyFont="1" applyFill="1" applyBorder="1" applyAlignment="1">
      <alignment horizontal="center" vertical="center"/>
    </xf>
    <xf numFmtId="0" fontId="75" fillId="2" borderId="32" xfId="1" applyFont="1" applyFill="1" applyBorder="1" applyAlignment="1">
      <alignment horizontal="left" vertical="center" wrapText="1"/>
    </xf>
    <xf numFmtId="0" fontId="75" fillId="2" borderId="28" xfId="1" applyFont="1" applyFill="1" applyBorder="1" applyAlignment="1">
      <alignment horizontal="left" vertical="center" wrapText="1"/>
    </xf>
    <xf numFmtId="0" fontId="75" fillId="2" borderId="29" xfId="1" applyFont="1" applyFill="1" applyBorder="1" applyAlignment="1">
      <alignment horizontal="left" vertical="center" wrapText="1"/>
    </xf>
    <xf numFmtId="0" fontId="75" fillId="2" borderId="31" xfId="1" applyFont="1" applyFill="1" applyBorder="1" applyAlignment="1">
      <alignment horizontal="left" vertical="center" wrapText="1"/>
    </xf>
    <xf numFmtId="0" fontId="75" fillId="2" borderId="0" xfId="1" applyFont="1" applyFill="1" applyBorder="1" applyAlignment="1">
      <alignment horizontal="left" vertical="center" wrapText="1"/>
    </xf>
    <xf numFmtId="0" fontId="75" fillId="2" borderId="10" xfId="1" applyFont="1" applyFill="1" applyBorder="1" applyAlignment="1">
      <alignment horizontal="left" vertical="center" wrapText="1"/>
    </xf>
    <xf numFmtId="0" fontId="75" fillId="2" borderId="20" xfId="1" applyFont="1" applyFill="1" applyBorder="1" applyAlignment="1">
      <alignment horizontal="left" vertical="center" wrapText="1"/>
    </xf>
    <xf numFmtId="0" fontId="75" fillId="2" borderId="6" xfId="1" applyFont="1" applyFill="1" applyBorder="1" applyAlignment="1">
      <alignment horizontal="left" vertical="center" wrapText="1"/>
    </xf>
    <xf numFmtId="0" fontId="75" fillId="2" borderId="19" xfId="1" applyFont="1" applyFill="1" applyBorder="1" applyAlignment="1">
      <alignment horizontal="left" vertical="center" wrapText="1"/>
    </xf>
    <xf numFmtId="0" fontId="5" fillId="2" borderId="50" xfId="1" applyFont="1" applyFill="1" applyBorder="1" applyAlignment="1">
      <alignment horizontal="center" vertical="center" wrapText="1"/>
    </xf>
    <xf numFmtId="0" fontId="8" fillId="0" borderId="56" xfId="1" applyFont="1" applyFill="1" applyBorder="1" applyAlignment="1">
      <alignment horizontal="center" vertical="center" wrapText="1"/>
    </xf>
    <xf numFmtId="0" fontId="0" fillId="0" borderId="43" xfId="0" applyBorder="1"/>
    <xf numFmtId="0" fontId="40" fillId="2" borderId="12" xfId="1" applyFont="1" applyFill="1" applyBorder="1" applyAlignment="1">
      <alignment horizontal="center" vertical="center" wrapText="1"/>
    </xf>
    <xf numFmtId="0" fontId="7" fillId="0" borderId="41" xfId="1" applyFont="1" applyFill="1" applyBorder="1" applyAlignment="1">
      <alignment horizontal="center" vertical="center" wrapText="1"/>
    </xf>
    <xf numFmtId="0" fontId="0" fillId="0" borderId="42" xfId="0" applyBorder="1"/>
    <xf numFmtId="0" fontId="7" fillId="0" borderId="42" xfId="1" applyFont="1" applyFill="1" applyBorder="1" applyAlignment="1">
      <alignment horizontal="center" vertical="center" wrapText="1"/>
    </xf>
    <xf numFmtId="0" fontId="8" fillId="0" borderId="44" xfId="1" applyFont="1" applyFill="1" applyBorder="1" applyAlignment="1">
      <alignment horizontal="center" vertical="center" wrapText="1"/>
    </xf>
    <xf numFmtId="0" fontId="8" fillId="6" borderId="43" xfId="1" applyFont="1" applyFill="1" applyBorder="1" applyAlignment="1">
      <alignment horizontal="center" vertical="center" wrapText="1"/>
    </xf>
    <xf numFmtId="0" fontId="43" fillId="6" borderId="47" xfId="0" applyFont="1" applyFill="1" applyBorder="1"/>
    <xf numFmtId="0" fontId="10" fillId="0" borderId="27" xfId="1" applyFont="1" applyFill="1" applyBorder="1" applyAlignment="1">
      <alignment horizontal="left" vertical="center" wrapText="1"/>
    </xf>
    <xf numFmtId="0" fontId="10" fillId="0" borderId="6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left" vertical="center" wrapText="1"/>
    </xf>
    <xf numFmtId="0" fontId="8" fillId="2" borderId="8" xfId="1" applyFont="1" applyFill="1" applyBorder="1" applyAlignment="1">
      <alignment horizontal="left" vertical="center" wrapText="1"/>
    </xf>
    <xf numFmtId="0" fontId="8" fillId="0" borderId="1" xfId="1" applyFont="1" applyFill="1" applyBorder="1" applyAlignment="1">
      <alignment horizontal="left" vertical="center" wrapText="1"/>
    </xf>
    <xf numFmtId="0" fontId="10" fillId="0" borderId="1" xfId="1" applyFont="1" applyFill="1" applyBorder="1" applyAlignment="1">
      <alignment horizontal="left" vertical="center" wrapText="1"/>
    </xf>
    <xf numFmtId="1" fontId="44" fillId="0" borderId="49" xfId="3" applyNumberFormat="1" applyFont="1" applyBorder="1" applyAlignment="1">
      <alignment horizontal="center" vertical="center"/>
    </xf>
    <xf numFmtId="1" fontId="44" fillId="0" borderId="18" xfId="3" applyNumberFormat="1" applyFont="1" applyBorder="1" applyAlignment="1">
      <alignment horizontal="center" vertical="center"/>
    </xf>
    <xf numFmtId="0" fontId="11" fillId="0" borderId="1" xfId="1" applyFont="1" applyFill="1" applyBorder="1" applyAlignment="1">
      <alignment horizontal="left" vertical="top" wrapText="1"/>
    </xf>
    <xf numFmtId="1" fontId="14" fillId="0" borderId="1" xfId="1" applyNumberFormat="1" applyFont="1" applyFill="1" applyBorder="1" applyAlignment="1">
      <alignment horizontal="center" vertical="center" wrapText="1"/>
    </xf>
    <xf numFmtId="1" fontId="14" fillId="0" borderId="47" xfId="1" applyNumberFormat="1" applyFont="1" applyFill="1" applyBorder="1" applyAlignment="1">
      <alignment horizontal="center" vertical="center" wrapText="1"/>
    </xf>
    <xf numFmtId="1" fontId="14" fillId="0" borderId="53" xfId="1" applyNumberFormat="1" applyFont="1" applyFill="1" applyBorder="1" applyAlignment="1">
      <alignment horizontal="center" vertical="center" wrapText="1"/>
    </xf>
    <xf numFmtId="1" fontId="14" fillId="0" borderId="55" xfId="1" applyNumberFormat="1" applyFont="1" applyFill="1" applyBorder="1" applyAlignment="1">
      <alignment horizontal="center" vertical="center" wrapText="1"/>
    </xf>
    <xf numFmtId="0" fontId="11" fillId="0" borderId="7" xfId="1" applyFont="1" applyFill="1" applyBorder="1" applyAlignment="1">
      <alignment horizontal="left" vertical="top" wrapText="1"/>
    </xf>
    <xf numFmtId="0" fontId="11" fillId="0" borderId="9" xfId="1" applyFont="1" applyFill="1" applyBorder="1" applyAlignment="1">
      <alignment horizontal="left" vertical="top" wrapText="1"/>
    </xf>
    <xf numFmtId="0" fontId="11" fillId="0" borderId="3" xfId="1" applyFont="1" applyFill="1" applyBorder="1" applyAlignment="1">
      <alignment horizontal="left" vertical="top" wrapText="1"/>
    </xf>
    <xf numFmtId="0" fontId="11" fillId="0" borderId="5" xfId="1" applyFont="1" applyFill="1" applyBorder="1" applyAlignment="1">
      <alignment horizontal="left" vertical="top" wrapText="1"/>
    </xf>
    <xf numFmtId="0" fontId="11" fillId="0" borderId="2" xfId="1" applyFont="1" applyFill="1" applyBorder="1" applyAlignment="1">
      <alignment horizontal="left" vertical="top" wrapText="1"/>
    </xf>
    <xf numFmtId="0" fontId="11" fillId="0" borderId="8" xfId="1" applyFont="1" applyFill="1" applyBorder="1" applyAlignment="1">
      <alignment horizontal="left" vertical="top" wrapText="1"/>
    </xf>
    <xf numFmtId="1" fontId="14" fillId="0" borderId="48" xfId="1" applyNumberFormat="1" applyFont="1" applyFill="1" applyBorder="1" applyAlignment="1">
      <alignment horizontal="center" vertical="center" wrapText="1"/>
    </xf>
    <xf numFmtId="1" fontId="14" fillId="0" borderId="51" xfId="1" applyNumberFormat="1" applyFont="1" applyFill="1" applyBorder="1" applyAlignment="1">
      <alignment horizontal="center" vertical="center" wrapText="1"/>
    </xf>
    <xf numFmtId="1" fontId="14" fillId="0" borderId="50" xfId="1" applyNumberFormat="1" applyFont="1" applyFill="1" applyBorder="1" applyAlignment="1">
      <alignment horizontal="center" vertical="center" wrapText="1"/>
    </xf>
    <xf numFmtId="9" fontId="14" fillId="0" borderId="3" xfId="22" applyFont="1" applyBorder="1" applyAlignment="1">
      <alignment horizontal="center" vertical="center"/>
    </xf>
    <xf numFmtId="9" fontId="14" fillId="0" borderId="5" xfId="22" applyFont="1" applyBorder="1" applyAlignment="1">
      <alignment horizontal="center" vertical="center"/>
    </xf>
    <xf numFmtId="9" fontId="14" fillId="0" borderId="2" xfId="22" applyFont="1" applyBorder="1" applyAlignment="1">
      <alignment horizontal="center" vertical="center"/>
    </xf>
    <xf numFmtId="1" fontId="14" fillId="0" borderId="49" xfId="1" applyNumberFormat="1" applyFont="1" applyFill="1" applyBorder="1" applyAlignment="1">
      <alignment horizontal="center" vertical="center" wrapText="1"/>
    </xf>
    <xf numFmtId="1" fontId="14" fillId="0" borderId="26" xfId="1" applyNumberFormat="1" applyFont="1" applyFill="1" applyBorder="1" applyAlignment="1">
      <alignment horizontal="center" vertical="center" wrapText="1"/>
    </xf>
    <xf numFmtId="1" fontId="14" fillId="0" borderId="18" xfId="1" applyNumberFormat="1" applyFont="1" applyFill="1" applyBorder="1" applyAlignment="1">
      <alignment horizontal="center" vertical="center" wrapText="1"/>
    </xf>
    <xf numFmtId="1" fontId="44" fillId="0" borderId="48" xfId="3" applyNumberFormat="1" applyFont="1" applyBorder="1" applyAlignment="1">
      <alignment horizontal="center" vertical="center"/>
    </xf>
    <xf numFmtId="1" fontId="44" fillId="0" borderId="51" xfId="3" applyNumberFormat="1" applyFont="1" applyBorder="1" applyAlignment="1">
      <alignment horizontal="center" vertical="center"/>
    </xf>
    <xf numFmtId="1" fontId="44" fillId="0" borderId="50" xfId="3" applyNumberFormat="1" applyFont="1" applyBorder="1" applyAlignment="1">
      <alignment horizontal="center" vertical="center"/>
    </xf>
    <xf numFmtId="1" fontId="44" fillId="0" borderId="26" xfId="3" applyNumberFormat="1" applyFont="1" applyBorder="1" applyAlignment="1">
      <alignment horizontal="center" vertical="center"/>
    </xf>
    <xf numFmtId="0" fontId="11" fillId="0" borderId="53" xfId="1" applyFont="1" applyFill="1" applyBorder="1" applyAlignment="1">
      <alignment horizontal="left" vertical="top" wrapText="1"/>
    </xf>
    <xf numFmtId="1" fontId="14" fillId="0" borderId="3" xfId="1" applyNumberFormat="1" applyFont="1" applyFill="1" applyBorder="1" applyAlignment="1">
      <alignment horizontal="center" vertical="center" wrapText="1"/>
    </xf>
    <xf numFmtId="0" fontId="8" fillId="0" borderId="3" xfId="1" applyFont="1" applyBorder="1" applyAlignment="1">
      <alignment vertical="top" wrapText="1"/>
    </xf>
    <xf numFmtId="0" fontId="8" fillId="0" borderId="2" xfId="1" applyFont="1" applyBorder="1" applyAlignment="1">
      <alignment vertical="top" wrapText="1"/>
    </xf>
    <xf numFmtId="0" fontId="7" fillId="0" borderId="3" xfId="1" applyFont="1" applyFill="1" applyBorder="1" applyAlignment="1">
      <alignment vertical="top" wrapText="1"/>
    </xf>
    <xf numFmtId="0" fontId="7" fillId="0" borderId="5" xfId="1" applyFont="1" applyFill="1" applyBorder="1" applyAlignment="1">
      <alignment vertical="top" wrapText="1"/>
    </xf>
    <xf numFmtId="0" fontId="7" fillId="0" borderId="2" xfId="1" applyFont="1" applyFill="1" applyBorder="1" applyAlignment="1">
      <alignment vertical="top" wrapText="1"/>
    </xf>
    <xf numFmtId="0" fontId="8" fillId="0" borderId="1" xfId="1" applyFont="1" applyFill="1" applyBorder="1" applyAlignment="1">
      <alignment vertical="top" wrapText="1"/>
    </xf>
    <xf numFmtId="0" fontId="8" fillId="0" borderId="28" xfId="1" applyFont="1" applyBorder="1" applyAlignment="1">
      <alignment vertical="top"/>
    </xf>
    <xf numFmtId="0" fontId="8" fillId="0" borderId="0" xfId="1" applyFont="1" applyBorder="1" applyAlignment="1">
      <alignment vertical="top"/>
    </xf>
    <xf numFmtId="0" fontId="8" fillId="0" borderId="29" xfId="23" applyFont="1" applyBorder="1" applyAlignment="1">
      <alignment vertical="top"/>
    </xf>
    <xf numFmtId="0" fontId="8" fillId="0" borderId="10" xfId="23" applyFont="1" applyBorder="1" applyAlignment="1">
      <alignment vertical="top"/>
    </xf>
    <xf numFmtId="0" fontId="7" fillId="0" borderId="29" xfId="1" applyFont="1" applyFill="1" applyBorder="1" applyAlignment="1">
      <alignment vertical="top" wrapText="1"/>
    </xf>
    <xf numFmtId="0" fontId="7" fillId="0" borderId="19" xfId="1" applyFont="1" applyFill="1" applyBorder="1" applyAlignment="1">
      <alignment vertical="top" wrapText="1"/>
    </xf>
    <xf numFmtId="9" fontId="8" fillId="0" borderId="29" xfId="1" applyNumberFormat="1" applyFont="1" applyBorder="1" applyAlignment="1">
      <alignment vertical="top" wrapText="1"/>
    </xf>
    <xf numFmtId="0" fontId="8" fillId="0" borderId="10" xfId="1" applyFont="1" applyBorder="1" applyAlignment="1">
      <alignment vertical="top" wrapText="1"/>
    </xf>
    <xf numFmtId="0" fontId="8" fillId="0" borderId="19" xfId="1" applyFont="1" applyBorder="1" applyAlignment="1">
      <alignment vertical="top" wrapText="1"/>
    </xf>
    <xf numFmtId="9" fontId="8" fillId="0" borderId="10" xfId="1" applyNumberFormat="1" applyFont="1" applyBorder="1" applyAlignment="1">
      <alignment vertical="top" wrapText="1"/>
    </xf>
    <xf numFmtId="9" fontId="8" fillId="0" borderId="19" xfId="1" applyNumberFormat="1" applyFont="1" applyBorder="1" applyAlignment="1">
      <alignment vertical="top" wrapText="1"/>
    </xf>
    <xf numFmtId="0" fontId="10" fillId="0" borderId="3" xfId="1" applyFont="1" applyFill="1" applyBorder="1" applyAlignment="1">
      <alignment horizontal="left" vertical="top" wrapText="1"/>
    </xf>
    <xf numFmtId="0" fontId="10" fillId="0" borderId="5" xfId="1" applyFont="1" applyFill="1" applyBorder="1" applyAlignment="1">
      <alignment horizontal="left" vertical="top" wrapText="1"/>
    </xf>
    <xf numFmtId="0" fontId="10" fillId="0" borderId="2" xfId="1" applyFont="1" applyFill="1" applyBorder="1" applyAlignment="1">
      <alignment horizontal="left" vertical="top" wrapText="1"/>
    </xf>
    <xf numFmtId="0" fontId="11" fillId="0" borderId="58" xfId="1" applyFont="1" applyFill="1" applyBorder="1" applyAlignment="1">
      <alignment horizontal="left" vertical="top" wrapText="1"/>
    </xf>
    <xf numFmtId="0" fontId="11" fillId="0" borderId="34" xfId="1" applyFont="1" applyFill="1" applyBorder="1" applyAlignment="1">
      <alignment horizontal="left" vertical="top" wrapText="1"/>
    </xf>
    <xf numFmtId="0" fontId="11" fillId="0" borderId="57" xfId="1" applyFont="1" applyFill="1" applyBorder="1" applyAlignment="1">
      <alignment horizontal="left" vertical="top" wrapText="1"/>
    </xf>
    <xf numFmtId="0" fontId="10" fillId="0" borderId="7" xfId="1" applyFont="1" applyFill="1" applyBorder="1" applyAlignment="1">
      <alignment horizontal="left" vertical="top" wrapText="1"/>
    </xf>
    <xf numFmtId="0" fontId="10" fillId="0" borderId="9" xfId="1" applyFont="1" applyFill="1" applyBorder="1" applyAlignment="1">
      <alignment horizontal="left" vertical="top" wrapText="1"/>
    </xf>
    <xf numFmtId="0" fontId="10" fillId="0" borderId="8" xfId="1" applyFont="1" applyFill="1" applyBorder="1" applyAlignment="1">
      <alignment horizontal="left" vertical="top" wrapText="1"/>
    </xf>
    <xf numFmtId="1" fontId="14" fillId="0" borderId="7" xfId="1" applyNumberFormat="1" applyFont="1" applyFill="1" applyBorder="1" applyAlignment="1">
      <alignment horizontal="center" vertical="center" wrapText="1"/>
    </xf>
    <xf numFmtId="1" fontId="14" fillId="0" borderId="23" xfId="1" applyNumberFormat="1" applyFont="1" applyFill="1" applyBorder="1" applyAlignment="1">
      <alignment horizontal="center" vertical="center" wrapText="1"/>
    </xf>
    <xf numFmtId="1" fontId="53" fillId="2" borderId="9" xfId="1" applyNumberFormat="1" applyFont="1" applyFill="1" applyBorder="1" applyAlignment="1">
      <alignment horizontal="center" vertical="center"/>
    </xf>
    <xf numFmtId="1" fontId="53" fillId="2" borderId="23" xfId="1" applyNumberFormat="1" applyFont="1" applyFill="1" applyBorder="1" applyAlignment="1">
      <alignment horizontal="center" vertical="center"/>
    </xf>
    <xf numFmtId="0" fontId="45" fillId="2" borderId="11" xfId="2" applyFont="1" applyFill="1" applyBorder="1" applyAlignment="1">
      <alignment horizontal="center" vertical="center"/>
    </xf>
    <xf numFmtId="0" fontId="45" fillId="2" borderId="12" xfId="2" applyFont="1" applyFill="1" applyBorder="1" applyAlignment="1">
      <alignment horizontal="center" vertical="center"/>
    </xf>
    <xf numFmtId="0" fontId="8" fillId="0" borderId="46" xfId="1" applyFont="1" applyFill="1" applyBorder="1" applyAlignment="1">
      <alignment horizontal="center" vertical="top" wrapText="1"/>
    </xf>
    <xf numFmtId="0" fontId="8" fillId="0" borderId="45" xfId="1" applyFont="1" applyFill="1" applyBorder="1" applyAlignment="1">
      <alignment horizontal="center" vertical="top" wrapText="1"/>
    </xf>
    <xf numFmtId="0" fontId="4" fillId="2" borderId="39" xfId="1" applyFont="1" applyFill="1" applyBorder="1" applyAlignment="1">
      <alignment horizontal="center" vertical="center" wrapText="1"/>
    </xf>
    <xf numFmtId="0" fontId="4" fillId="2" borderId="40" xfId="1" applyFont="1" applyFill="1" applyBorder="1" applyAlignment="1">
      <alignment horizontal="center" vertical="center" wrapText="1"/>
    </xf>
    <xf numFmtId="0" fontId="8" fillId="0" borderId="42" xfId="1" applyFont="1" applyFill="1" applyBorder="1" applyAlignment="1">
      <alignment horizontal="center" vertical="top" wrapText="1"/>
    </xf>
    <xf numFmtId="0" fontId="8" fillId="0" borderId="1" xfId="1" applyFont="1" applyFill="1" applyBorder="1" applyAlignment="1">
      <alignment horizontal="center" vertical="top" wrapText="1"/>
    </xf>
    <xf numFmtId="0" fontId="9" fillId="2" borderId="48" xfId="7" applyFont="1" applyFill="1" applyBorder="1" applyAlignment="1">
      <alignment horizontal="center" vertical="top"/>
    </xf>
    <xf numFmtId="0" fontId="9" fillId="2" borderId="51" xfId="7" applyFont="1" applyFill="1" applyBorder="1" applyAlignment="1">
      <alignment horizontal="center" vertical="top"/>
    </xf>
    <xf numFmtId="0" fontId="9" fillId="2" borderId="50" xfId="7" applyFont="1" applyFill="1" applyBorder="1" applyAlignment="1">
      <alignment horizontal="center" vertical="top"/>
    </xf>
    <xf numFmtId="0" fontId="0" fillId="0" borderId="43" xfId="0" applyBorder="1" applyAlignment="1">
      <alignment vertical="top"/>
    </xf>
    <xf numFmtId="0" fontId="7" fillId="0" borderId="41" xfId="1" applyFont="1" applyFill="1" applyBorder="1" applyAlignment="1">
      <alignment horizontal="center" vertical="top" wrapText="1"/>
    </xf>
    <xf numFmtId="0" fontId="7" fillId="0" borderId="42" xfId="1" applyFont="1" applyFill="1" applyBorder="1" applyAlignment="1">
      <alignment horizontal="center" vertical="top" wrapText="1"/>
    </xf>
    <xf numFmtId="0" fontId="7" fillId="0" borderId="24" xfId="1" applyFont="1" applyFill="1" applyBorder="1" applyAlignment="1">
      <alignment horizontal="center" vertical="top" wrapText="1"/>
    </xf>
    <xf numFmtId="0" fontId="7" fillId="0" borderId="1" xfId="1" applyFont="1" applyFill="1" applyBorder="1" applyAlignment="1">
      <alignment horizontal="center" vertical="top" wrapText="1"/>
    </xf>
    <xf numFmtId="0" fontId="8" fillId="4" borderId="61" xfId="1" applyFont="1" applyFill="1" applyBorder="1" applyAlignment="1">
      <alignment horizontal="center" vertical="top" wrapText="1"/>
    </xf>
    <xf numFmtId="0" fontId="8" fillId="4" borderId="40" xfId="1" applyFont="1" applyFill="1" applyBorder="1" applyAlignment="1">
      <alignment horizontal="center" vertical="top" wrapText="1"/>
    </xf>
    <xf numFmtId="0" fontId="8" fillId="4" borderId="27" xfId="1" applyFont="1" applyFill="1" applyBorder="1" applyAlignment="1">
      <alignment horizontal="center" vertical="top" wrapText="1"/>
    </xf>
    <xf numFmtId="0" fontId="8" fillId="4" borderId="36" xfId="1" applyFont="1" applyFill="1" applyBorder="1" applyAlignment="1">
      <alignment horizontal="center" vertical="top" wrapText="1"/>
    </xf>
    <xf numFmtId="0" fontId="9" fillId="2" borderId="24" xfId="2" applyFont="1" applyFill="1" applyBorder="1" applyAlignment="1">
      <alignment horizontal="center" vertical="center"/>
    </xf>
    <xf numFmtId="0" fontId="8" fillId="0" borderId="26" xfId="1" applyFont="1" applyFill="1" applyBorder="1" applyAlignment="1">
      <alignment horizontal="center" vertical="center" wrapText="1"/>
    </xf>
    <xf numFmtId="0" fontId="8" fillId="0" borderId="18" xfId="1" applyFont="1" applyFill="1" applyBorder="1" applyAlignment="1">
      <alignment horizontal="center" vertical="center" wrapText="1"/>
    </xf>
    <xf numFmtId="0" fontId="5" fillId="9" borderId="31" xfId="1" applyFont="1" applyFill="1" applyBorder="1" applyAlignment="1">
      <alignment horizontal="left" vertical="center" wrapText="1"/>
    </xf>
    <xf numFmtId="0" fontId="5" fillId="9" borderId="0" xfId="1" applyFont="1" applyFill="1" applyBorder="1" applyAlignment="1">
      <alignment horizontal="left" vertical="center" wrapText="1"/>
    </xf>
    <xf numFmtId="0" fontId="8" fillId="0" borderId="2" xfId="1" applyFont="1" applyFill="1" applyBorder="1" applyAlignment="1">
      <alignment horizontal="center" vertical="top" wrapText="1"/>
    </xf>
    <xf numFmtId="0" fontId="14" fillId="2" borderId="48" xfId="1" applyFont="1" applyFill="1" applyBorder="1" applyAlignment="1">
      <alignment horizontal="center"/>
    </xf>
    <xf numFmtId="0" fontId="14" fillId="2" borderId="51" xfId="1" applyFont="1" applyFill="1" applyBorder="1" applyAlignment="1">
      <alignment horizontal="center"/>
    </xf>
    <xf numFmtId="0" fontId="14" fillId="2" borderId="50" xfId="1" applyFont="1" applyFill="1" applyBorder="1" applyAlignment="1">
      <alignment horizontal="center"/>
    </xf>
    <xf numFmtId="0" fontId="10" fillId="0" borderId="1" xfId="1" applyFont="1" applyFill="1" applyBorder="1" applyAlignment="1">
      <alignment horizontal="center" vertical="center" wrapText="1"/>
    </xf>
    <xf numFmtId="0" fontId="2" fillId="0" borderId="48" xfId="1" applyFont="1" applyBorder="1" applyAlignment="1">
      <alignment horizontal="center" wrapText="1"/>
    </xf>
    <xf numFmtId="0" fontId="2" fillId="0" borderId="51" xfId="1" applyFont="1" applyBorder="1" applyAlignment="1">
      <alignment horizontal="center" wrapText="1"/>
    </xf>
    <xf numFmtId="0" fontId="5" fillId="9" borderId="30" xfId="1" applyFont="1" applyFill="1" applyBorder="1" applyAlignment="1">
      <alignment horizontal="left" vertical="center" wrapText="1"/>
    </xf>
    <xf numFmtId="0" fontId="5" fillId="9" borderId="9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3" xfId="1" applyFont="1" applyFill="1" applyBorder="1" applyAlignment="1">
      <alignment horizontal="center" vertical="center" wrapText="1"/>
    </xf>
    <xf numFmtId="0" fontId="10" fillId="0" borderId="53" xfId="1" applyFont="1" applyFill="1" applyBorder="1" applyAlignment="1">
      <alignment horizontal="left" vertical="center" wrapText="1"/>
    </xf>
    <xf numFmtId="0" fontId="73" fillId="2" borderId="0" xfId="2" applyFont="1" applyFill="1" applyBorder="1" applyAlignment="1">
      <alignment horizontal="left"/>
    </xf>
    <xf numFmtId="0" fontId="10" fillId="0" borderId="42" xfId="1" applyFont="1" applyFill="1" applyBorder="1" applyAlignment="1">
      <alignment horizontal="left" vertical="center" wrapText="1"/>
    </xf>
    <xf numFmtId="0" fontId="2" fillId="0" borderId="50" xfId="1" applyFont="1" applyBorder="1" applyAlignment="1">
      <alignment horizontal="center" wrapText="1"/>
    </xf>
    <xf numFmtId="0" fontId="26" fillId="0" borderId="31" xfId="1" applyFont="1" applyFill="1" applyBorder="1" applyAlignment="1">
      <alignment horizontal="left"/>
    </xf>
    <xf numFmtId="0" fontId="26" fillId="0" borderId="16" xfId="1" applyFont="1" applyFill="1" applyBorder="1" applyAlignment="1">
      <alignment horizontal="left"/>
    </xf>
    <xf numFmtId="0" fontId="26" fillId="0" borderId="4" xfId="1" applyNumberFormat="1" applyFont="1" applyFill="1" applyBorder="1" applyAlignment="1">
      <alignment horizontal="center" vertical="center"/>
    </xf>
    <xf numFmtId="0" fontId="26" fillId="0" borderId="29" xfId="1" applyNumberFormat="1" applyFont="1" applyFill="1" applyBorder="1" applyAlignment="1">
      <alignment horizontal="center" vertical="center"/>
    </xf>
    <xf numFmtId="0" fontId="26" fillId="0" borderId="27" xfId="1" applyNumberFormat="1" applyFont="1" applyFill="1" applyBorder="1" applyAlignment="1">
      <alignment horizontal="center" vertical="center"/>
    </xf>
    <xf numFmtId="0" fontId="26" fillId="0" borderId="19" xfId="1" applyNumberFormat="1" applyFont="1" applyFill="1" applyBorder="1" applyAlignment="1">
      <alignment horizontal="center" vertical="center"/>
    </xf>
    <xf numFmtId="0" fontId="26" fillId="0" borderId="31" xfId="1" applyFont="1" applyFill="1" applyBorder="1" applyAlignment="1">
      <alignment horizontal="center"/>
    </xf>
    <xf numFmtId="0" fontId="26" fillId="0" borderId="16" xfId="1" applyFont="1" applyFill="1" applyBorder="1" applyAlignment="1">
      <alignment horizontal="center"/>
    </xf>
    <xf numFmtId="0" fontId="26" fillId="0" borderId="32" xfId="1" applyNumberFormat="1" applyFont="1" applyFill="1" applyBorder="1" applyAlignment="1">
      <alignment horizontal="left" vertical="center" wrapText="1"/>
    </xf>
    <xf numFmtId="0" fontId="26" fillId="0" borderId="31" xfId="1" applyNumberFormat="1" applyFont="1" applyFill="1" applyBorder="1" applyAlignment="1">
      <alignment horizontal="left" vertical="center"/>
    </xf>
    <xf numFmtId="0" fontId="26" fillId="0" borderId="20" xfId="1" applyNumberFormat="1" applyFont="1" applyFill="1" applyBorder="1" applyAlignment="1">
      <alignment horizontal="left" vertical="center"/>
    </xf>
    <xf numFmtId="0" fontId="26" fillId="0" borderId="32" xfId="1" applyNumberFormat="1" applyFont="1" applyFill="1" applyBorder="1" applyAlignment="1">
      <alignment horizontal="center" vertical="center" wrapText="1"/>
    </xf>
    <xf numFmtId="0" fontId="26" fillId="0" borderId="20" xfId="1" applyNumberFormat="1" applyFont="1" applyFill="1" applyBorder="1" applyAlignment="1">
      <alignment horizontal="center" vertical="center" wrapText="1"/>
    </xf>
    <xf numFmtId="0" fontId="26" fillId="0" borderId="1" xfId="4" applyFont="1" applyFill="1" applyBorder="1" applyAlignment="1" applyProtection="1">
      <alignment horizontal="center"/>
      <protection hidden="1"/>
    </xf>
    <xf numFmtId="2" fontId="24" fillId="0" borderId="11" xfId="1" applyNumberFormat="1" applyFont="1" applyFill="1" applyBorder="1" applyAlignment="1">
      <alignment horizontal="center" vertical="center"/>
    </xf>
    <xf numFmtId="2" fontId="24" fillId="0" borderId="12" xfId="1" applyNumberFormat="1" applyFont="1" applyFill="1" applyBorder="1" applyAlignment="1">
      <alignment horizontal="center" vertical="center"/>
    </xf>
    <xf numFmtId="2" fontId="24" fillId="0" borderId="13" xfId="1" applyNumberFormat="1" applyFont="1" applyFill="1" applyBorder="1" applyAlignment="1">
      <alignment horizontal="center" vertical="center"/>
    </xf>
    <xf numFmtId="0" fontId="24" fillId="0" borderId="11" xfId="1" applyNumberFormat="1" applyFont="1" applyFill="1" applyBorder="1" applyAlignment="1">
      <alignment horizontal="center" vertical="center"/>
    </xf>
    <xf numFmtId="0" fontId="24" fillId="0" borderId="13" xfId="1" applyNumberFormat="1" applyFont="1" applyFill="1" applyBorder="1" applyAlignment="1">
      <alignment horizontal="center" vertical="center"/>
    </xf>
  </cellXfs>
  <cellStyles count="25">
    <cellStyle name="Normal 2" xfId="5"/>
    <cellStyle name="Гиперссылка" xfId="24" builtinId="8"/>
    <cellStyle name="Гиперссылка 2" xfId="6"/>
    <cellStyle name="Обычный" xfId="0" builtinId="0"/>
    <cellStyle name="Обычный 10" xfId="7"/>
    <cellStyle name="Обычный 11" xfId="8"/>
    <cellStyle name="Обычный 12" xfId="4"/>
    <cellStyle name="Обычный 2" xfId="9"/>
    <cellStyle name="Обычный 2 2" xfId="10"/>
    <cellStyle name="Обычный 2 3" xfId="11"/>
    <cellStyle name="Обычный 2 3 2" xfId="1"/>
    <cellStyle name="Обычный 3" xfId="12"/>
    <cellStyle name="Обычный 3 2" xfId="2"/>
    <cellStyle name="Обычный 3 2 4" xfId="23"/>
    <cellStyle name="Обычный 4" xfId="13"/>
    <cellStyle name="Обычный 5" xfId="14"/>
    <cellStyle name="Обычный 6" xfId="15"/>
    <cellStyle name="Обычный 7" xfId="16"/>
    <cellStyle name="Обычный 8" xfId="17"/>
    <cellStyle name="Обычный 9" xfId="18"/>
    <cellStyle name="Обычный_Автоматика_цены 160305 (1)" xfId="20"/>
    <cellStyle name="Процентный" xfId="22" builtinId="5"/>
    <cellStyle name="Процентный 2" xfId="19"/>
    <cellStyle name="Процентный 2 2" xfId="3"/>
    <cellStyle name="Финансовый" xfId="21" builtinId="3"/>
  </cellStyles>
  <dxfs count="3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99FF"/>
      <color rgb="FFFF5050"/>
      <color rgb="FFFF3300"/>
      <color rgb="FFEFE1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5.png"/><Relationship Id="rId18" Type="http://schemas.openxmlformats.org/officeDocument/2006/relationships/image" Target="../media/image18.jpeg"/><Relationship Id="rId26" Type="http://schemas.openxmlformats.org/officeDocument/2006/relationships/image" Target="../media/image25.png"/><Relationship Id="rId3" Type="http://schemas.openxmlformats.org/officeDocument/2006/relationships/image" Target="../media/image9.png"/><Relationship Id="rId21" Type="http://schemas.openxmlformats.org/officeDocument/2006/relationships/image" Target="../media/image21.png"/><Relationship Id="rId7" Type="http://schemas.microsoft.com/office/2007/relationships/hdphoto" Target="../media/hdphoto2.wdp"/><Relationship Id="rId12" Type="http://schemas.microsoft.com/office/2007/relationships/hdphoto" Target="../media/hdphoto4.wdp"/><Relationship Id="rId17" Type="http://schemas.openxmlformats.org/officeDocument/2006/relationships/image" Target="../media/image17.png"/><Relationship Id="rId25" Type="http://schemas.openxmlformats.org/officeDocument/2006/relationships/image" Target="../media/image24.jpeg"/><Relationship Id="rId2" Type="http://schemas.openxmlformats.org/officeDocument/2006/relationships/image" Target="../media/image8.png"/><Relationship Id="rId16" Type="http://schemas.microsoft.com/office/2007/relationships/hdphoto" Target="../media/hdphoto6.wdp"/><Relationship Id="rId20" Type="http://schemas.openxmlformats.org/officeDocument/2006/relationships/image" Target="../media/image20.emf"/><Relationship Id="rId1" Type="http://schemas.openxmlformats.org/officeDocument/2006/relationships/image" Target="../media/image7.jpeg"/><Relationship Id="rId6" Type="http://schemas.openxmlformats.org/officeDocument/2006/relationships/image" Target="../media/image11.png"/><Relationship Id="rId11" Type="http://schemas.openxmlformats.org/officeDocument/2006/relationships/image" Target="../media/image14.png"/><Relationship Id="rId24" Type="http://schemas.openxmlformats.org/officeDocument/2006/relationships/image" Target="../media/image23.png"/><Relationship Id="rId5" Type="http://schemas.microsoft.com/office/2007/relationships/hdphoto" Target="../media/hdphoto1.wdp"/><Relationship Id="rId15" Type="http://schemas.openxmlformats.org/officeDocument/2006/relationships/image" Target="../media/image16.png"/><Relationship Id="rId23" Type="http://schemas.openxmlformats.org/officeDocument/2006/relationships/image" Target="../media/image22.png"/><Relationship Id="rId10" Type="http://schemas.openxmlformats.org/officeDocument/2006/relationships/image" Target="../media/image13.png"/><Relationship Id="rId19" Type="http://schemas.openxmlformats.org/officeDocument/2006/relationships/image" Target="../media/image19.jpeg"/><Relationship Id="rId4" Type="http://schemas.openxmlformats.org/officeDocument/2006/relationships/image" Target="../media/image10.png"/><Relationship Id="rId9" Type="http://schemas.microsoft.com/office/2007/relationships/hdphoto" Target="../media/hdphoto3.wdp"/><Relationship Id="rId14" Type="http://schemas.microsoft.com/office/2007/relationships/hdphoto" Target="../media/hdphoto5.wdp"/><Relationship Id="rId22" Type="http://schemas.microsoft.com/office/2007/relationships/hdphoto" Target="../media/hdphoto7.wdp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emf"/><Relationship Id="rId13" Type="http://schemas.openxmlformats.org/officeDocument/2006/relationships/image" Target="../media/image37.jpeg"/><Relationship Id="rId18" Type="http://schemas.openxmlformats.org/officeDocument/2006/relationships/image" Target="../media/image42.png"/><Relationship Id="rId26" Type="http://schemas.openxmlformats.org/officeDocument/2006/relationships/image" Target="../media/image50.emf"/><Relationship Id="rId3" Type="http://schemas.openxmlformats.org/officeDocument/2006/relationships/image" Target="../media/image28.png"/><Relationship Id="rId21" Type="http://schemas.openxmlformats.org/officeDocument/2006/relationships/image" Target="../media/image45.png"/><Relationship Id="rId7" Type="http://schemas.openxmlformats.org/officeDocument/2006/relationships/image" Target="../media/image32.jpeg"/><Relationship Id="rId12" Type="http://schemas.openxmlformats.org/officeDocument/2006/relationships/image" Target="../media/image36.png"/><Relationship Id="rId17" Type="http://schemas.openxmlformats.org/officeDocument/2006/relationships/image" Target="../media/image41.jpeg"/><Relationship Id="rId25" Type="http://schemas.openxmlformats.org/officeDocument/2006/relationships/image" Target="../media/image49.emf"/><Relationship Id="rId2" Type="http://schemas.openxmlformats.org/officeDocument/2006/relationships/image" Target="../media/image27.jpeg"/><Relationship Id="rId16" Type="http://schemas.openxmlformats.org/officeDocument/2006/relationships/image" Target="../media/image40.jpeg"/><Relationship Id="rId20" Type="http://schemas.openxmlformats.org/officeDocument/2006/relationships/image" Target="../media/image44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11" Type="http://schemas.openxmlformats.org/officeDocument/2006/relationships/image" Target="../media/image35.png"/><Relationship Id="rId24" Type="http://schemas.openxmlformats.org/officeDocument/2006/relationships/image" Target="../media/image48.png"/><Relationship Id="rId5" Type="http://schemas.openxmlformats.org/officeDocument/2006/relationships/image" Target="../media/image30.jpeg"/><Relationship Id="rId15" Type="http://schemas.openxmlformats.org/officeDocument/2006/relationships/image" Target="../media/image39.jpeg"/><Relationship Id="rId23" Type="http://schemas.openxmlformats.org/officeDocument/2006/relationships/image" Target="../media/image47.jpeg"/><Relationship Id="rId28" Type="http://schemas.openxmlformats.org/officeDocument/2006/relationships/image" Target="../media/image52.png"/><Relationship Id="rId10" Type="http://schemas.openxmlformats.org/officeDocument/2006/relationships/image" Target="../media/image34.png"/><Relationship Id="rId19" Type="http://schemas.openxmlformats.org/officeDocument/2006/relationships/image" Target="../media/image43.jpeg"/><Relationship Id="rId4" Type="http://schemas.openxmlformats.org/officeDocument/2006/relationships/image" Target="../media/image29.png"/><Relationship Id="rId9" Type="http://schemas.openxmlformats.org/officeDocument/2006/relationships/image" Target="../media/image7.jpeg"/><Relationship Id="rId14" Type="http://schemas.openxmlformats.org/officeDocument/2006/relationships/image" Target="../media/image38.png"/><Relationship Id="rId22" Type="http://schemas.openxmlformats.org/officeDocument/2006/relationships/image" Target="../media/image46.png"/><Relationship Id="rId27" Type="http://schemas.openxmlformats.org/officeDocument/2006/relationships/image" Target="../media/image5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jpeg"/><Relationship Id="rId13" Type="http://schemas.openxmlformats.org/officeDocument/2006/relationships/image" Target="../media/image66.jpeg"/><Relationship Id="rId18" Type="http://schemas.openxmlformats.org/officeDocument/2006/relationships/image" Target="../media/image71.emf"/><Relationship Id="rId26" Type="http://schemas.openxmlformats.org/officeDocument/2006/relationships/image" Target="../media/image79.png"/><Relationship Id="rId3" Type="http://schemas.openxmlformats.org/officeDocument/2006/relationships/image" Target="../media/image56.emf"/><Relationship Id="rId21" Type="http://schemas.openxmlformats.org/officeDocument/2006/relationships/image" Target="../media/image74.emf"/><Relationship Id="rId7" Type="http://schemas.openxmlformats.org/officeDocument/2006/relationships/image" Target="../media/image60.png"/><Relationship Id="rId12" Type="http://schemas.openxmlformats.org/officeDocument/2006/relationships/image" Target="../media/image65.jpeg"/><Relationship Id="rId17" Type="http://schemas.openxmlformats.org/officeDocument/2006/relationships/image" Target="../media/image70.jpeg"/><Relationship Id="rId25" Type="http://schemas.openxmlformats.org/officeDocument/2006/relationships/image" Target="../media/image78.jpeg"/><Relationship Id="rId2" Type="http://schemas.openxmlformats.org/officeDocument/2006/relationships/image" Target="../media/image55.png"/><Relationship Id="rId16" Type="http://schemas.openxmlformats.org/officeDocument/2006/relationships/image" Target="../media/image69.jpeg"/><Relationship Id="rId20" Type="http://schemas.openxmlformats.org/officeDocument/2006/relationships/image" Target="../media/image73.jpeg"/><Relationship Id="rId29" Type="http://schemas.openxmlformats.org/officeDocument/2006/relationships/image" Target="../media/image82.jpeg"/><Relationship Id="rId1" Type="http://schemas.openxmlformats.org/officeDocument/2006/relationships/image" Target="../media/image54.png"/><Relationship Id="rId6" Type="http://schemas.openxmlformats.org/officeDocument/2006/relationships/image" Target="../media/image59.emf"/><Relationship Id="rId11" Type="http://schemas.openxmlformats.org/officeDocument/2006/relationships/image" Target="../media/image64.emf"/><Relationship Id="rId24" Type="http://schemas.openxmlformats.org/officeDocument/2006/relationships/image" Target="../media/image77.emf"/><Relationship Id="rId5" Type="http://schemas.openxmlformats.org/officeDocument/2006/relationships/image" Target="../media/image58.emf"/><Relationship Id="rId15" Type="http://schemas.openxmlformats.org/officeDocument/2006/relationships/image" Target="../media/image68.jpeg"/><Relationship Id="rId23" Type="http://schemas.openxmlformats.org/officeDocument/2006/relationships/image" Target="../media/image76.png"/><Relationship Id="rId28" Type="http://schemas.openxmlformats.org/officeDocument/2006/relationships/image" Target="../media/image81.jpeg"/><Relationship Id="rId10" Type="http://schemas.openxmlformats.org/officeDocument/2006/relationships/image" Target="../media/image63.emf"/><Relationship Id="rId19" Type="http://schemas.openxmlformats.org/officeDocument/2006/relationships/image" Target="../media/image72.emf"/><Relationship Id="rId31" Type="http://schemas.openxmlformats.org/officeDocument/2006/relationships/image" Target="../media/image7.jpeg"/><Relationship Id="rId4" Type="http://schemas.openxmlformats.org/officeDocument/2006/relationships/image" Target="../media/image57.png"/><Relationship Id="rId9" Type="http://schemas.openxmlformats.org/officeDocument/2006/relationships/image" Target="../media/image62.emf"/><Relationship Id="rId14" Type="http://schemas.openxmlformats.org/officeDocument/2006/relationships/image" Target="../media/image67.png"/><Relationship Id="rId22" Type="http://schemas.openxmlformats.org/officeDocument/2006/relationships/image" Target="../media/image75.jpeg"/><Relationship Id="rId27" Type="http://schemas.openxmlformats.org/officeDocument/2006/relationships/image" Target="../media/image80.png"/><Relationship Id="rId30" Type="http://schemas.openxmlformats.org/officeDocument/2006/relationships/image" Target="../media/image8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1.jpeg"/><Relationship Id="rId13" Type="http://schemas.openxmlformats.org/officeDocument/2006/relationships/image" Target="../media/image96.png"/><Relationship Id="rId3" Type="http://schemas.openxmlformats.org/officeDocument/2006/relationships/image" Target="../media/image86.png"/><Relationship Id="rId7" Type="http://schemas.openxmlformats.org/officeDocument/2006/relationships/image" Target="../media/image90.png"/><Relationship Id="rId12" Type="http://schemas.openxmlformats.org/officeDocument/2006/relationships/image" Target="../media/image95.png"/><Relationship Id="rId17" Type="http://schemas.microsoft.com/office/2007/relationships/hdphoto" Target="../media/hdphoto7.wdp"/><Relationship Id="rId2" Type="http://schemas.openxmlformats.org/officeDocument/2006/relationships/image" Target="../media/image85.jpeg"/><Relationship Id="rId16" Type="http://schemas.openxmlformats.org/officeDocument/2006/relationships/image" Target="../media/image21.png"/><Relationship Id="rId1" Type="http://schemas.openxmlformats.org/officeDocument/2006/relationships/image" Target="../media/image84.jpeg"/><Relationship Id="rId6" Type="http://schemas.openxmlformats.org/officeDocument/2006/relationships/image" Target="../media/image89.jpeg"/><Relationship Id="rId11" Type="http://schemas.openxmlformats.org/officeDocument/2006/relationships/image" Target="../media/image94.jpeg"/><Relationship Id="rId5" Type="http://schemas.openxmlformats.org/officeDocument/2006/relationships/image" Target="../media/image88.jpeg"/><Relationship Id="rId15" Type="http://schemas.openxmlformats.org/officeDocument/2006/relationships/image" Target="../media/image98.png"/><Relationship Id="rId10" Type="http://schemas.openxmlformats.org/officeDocument/2006/relationships/image" Target="../media/image93.jpeg"/><Relationship Id="rId4" Type="http://schemas.openxmlformats.org/officeDocument/2006/relationships/image" Target="../media/image87.jpeg"/><Relationship Id="rId9" Type="http://schemas.openxmlformats.org/officeDocument/2006/relationships/image" Target="../media/image92.png"/><Relationship Id="rId14" Type="http://schemas.openxmlformats.org/officeDocument/2006/relationships/image" Target="../media/image9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228600</xdr:rowOff>
    </xdr:from>
    <xdr:to>
      <xdr:col>8</xdr:col>
      <xdr:colOff>21947</xdr:colOff>
      <xdr:row>16</xdr:row>
      <xdr:rowOff>66675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" y="1466850"/>
          <a:ext cx="4212946" cy="2085975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9</xdr:row>
      <xdr:rowOff>99131</xdr:rowOff>
    </xdr:from>
    <xdr:to>
      <xdr:col>13</xdr:col>
      <xdr:colOff>171450</xdr:colOff>
      <xdr:row>15</xdr:row>
      <xdr:rowOff>162154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86250" y="2366081"/>
          <a:ext cx="2695575" cy="1148874"/>
        </a:xfrm>
        <a:prstGeom prst="rect">
          <a:avLst/>
        </a:prstGeom>
      </xdr:spPr>
    </xdr:pic>
    <xdr:clientData/>
  </xdr:twoCellAnchor>
  <xdr:twoCellAnchor>
    <xdr:from>
      <xdr:col>8</xdr:col>
      <xdr:colOff>76200</xdr:colOff>
      <xdr:row>4</xdr:row>
      <xdr:rowOff>146756</xdr:rowOff>
    </xdr:from>
    <xdr:to>
      <xdr:col>13</xdr:col>
      <xdr:colOff>466725</xdr:colOff>
      <xdr:row>9</xdr:row>
      <xdr:rowOff>54386</xdr:rowOff>
    </xdr:to>
    <xdr:sp macro="" textlink="">
      <xdr:nvSpPr>
        <xdr:cNvPr id="4" name="Прямоугольник 3"/>
        <xdr:cNvSpPr/>
      </xdr:nvSpPr>
      <xdr:spPr>
        <a:xfrm>
          <a:off x="4267200" y="1337381"/>
          <a:ext cx="3009900" cy="88870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altLang="ru-RU" b="1">
              <a:effectLst>
                <a:outerShdw blurRad="38100" dist="38100" dir="2700000" algn="tl">
                  <a:srgbClr val="000000">
                    <a:alpha val="43137"/>
                  </a:srgb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Новая кодировка </a:t>
          </a:r>
          <a:r>
            <a:rPr lang="ru-RU" altLang="ru-RU">
              <a:latin typeface="Arial" panose="020B0604020202020204" pitchFamily="34" charset="0"/>
              <a:cs typeface="Arial" panose="020B0604020202020204" pitchFamily="34" charset="0"/>
            </a:rPr>
            <a:t>для управления всеми видами автоматики </a:t>
          </a:r>
          <a:r>
            <a:rPr lang="en-US" altLang="ru-RU">
              <a:latin typeface="Arial" panose="020B0604020202020204" pitchFamily="34" charset="0"/>
              <a:cs typeface="Arial" panose="020B0604020202020204" pitchFamily="34" charset="0"/>
            </a:rPr>
            <a:t>ALUTECH!</a:t>
          </a:r>
          <a:endParaRPr lang="ru-RU" altLang="ru-RU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7</xdr:col>
      <xdr:colOff>190500</xdr:colOff>
      <xdr:row>17</xdr:row>
      <xdr:rowOff>104775</xdr:rowOff>
    </xdr:from>
    <xdr:to>
      <xdr:col>8</xdr:col>
      <xdr:colOff>430831</xdr:colOff>
      <xdr:row>17</xdr:row>
      <xdr:rowOff>594889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57625" y="3419475"/>
          <a:ext cx="764206" cy="490114"/>
        </a:xfrm>
        <a:prstGeom prst="rect">
          <a:avLst/>
        </a:prstGeom>
      </xdr:spPr>
    </xdr:pic>
    <xdr:clientData/>
  </xdr:twoCellAnchor>
  <xdr:twoCellAnchor editAs="oneCell">
    <xdr:from>
      <xdr:col>11</xdr:col>
      <xdr:colOff>219075</xdr:colOff>
      <xdr:row>17</xdr:row>
      <xdr:rowOff>133350</xdr:rowOff>
    </xdr:from>
    <xdr:to>
      <xdr:col>13</xdr:col>
      <xdr:colOff>188142</xdr:colOff>
      <xdr:row>17</xdr:row>
      <xdr:rowOff>566725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81700" y="3448050"/>
          <a:ext cx="1016817" cy="433375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19</xdr:row>
      <xdr:rowOff>76200</xdr:rowOff>
    </xdr:from>
    <xdr:to>
      <xdr:col>8</xdr:col>
      <xdr:colOff>205500</xdr:colOff>
      <xdr:row>19</xdr:row>
      <xdr:rowOff>472200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0" y="454342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352425</xdr:colOff>
      <xdr:row>19</xdr:row>
      <xdr:rowOff>76200</xdr:rowOff>
    </xdr:from>
    <xdr:to>
      <xdr:col>12</xdr:col>
      <xdr:colOff>224550</xdr:colOff>
      <xdr:row>19</xdr:row>
      <xdr:rowOff>472200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15050" y="454342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352425</xdr:colOff>
      <xdr:row>20</xdr:row>
      <xdr:rowOff>38100</xdr:rowOff>
    </xdr:from>
    <xdr:to>
      <xdr:col>12</xdr:col>
      <xdr:colOff>224550</xdr:colOff>
      <xdr:row>20</xdr:row>
      <xdr:rowOff>434100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15050" y="5010150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342900</xdr:colOff>
      <xdr:row>21</xdr:row>
      <xdr:rowOff>352425</xdr:rowOff>
    </xdr:from>
    <xdr:to>
      <xdr:col>12</xdr:col>
      <xdr:colOff>215025</xdr:colOff>
      <xdr:row>21</xdr:row>
      <xdr:rowOff>748425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05525" y="5829300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333375</xdr:colOff>
      <xdr:row>22</xdr:row>
      <xdr:rowOff>419100</xdr:rowOff>
    </xdr:from>
    <xdr:to>
      <xdr:col>12</xdr:col>
      <xdr:colOff>205500</xdr:colOff>
      <xdr:row>22</xdr:row>
      <xdr:rowOff>815100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0" y="690562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7</xdr:col>
      <xdr:colOff>352425</xdr:colOff>
      <xdr:row>20</xdr:row>
      <xdr:rowOff>57150</xdr:rowOff>
    </xdr:from>
    <xdr:to>
      <xdr:col>8</xdr:col>
      <xdr:colOff>224550</xdr:colOff>
      <xdr:row>20</xdr:row>
      <xdr:rowOff>453150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9550" y="5029200"/>
          <a:ext cx="396000" cy="396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</xdr:row>
      <xdr:rowOff>19050</xdr:rowOff>
    </xdr:from>
    <xdr:to>
      <xdr:col>4</xdr:col>
      <xdr:colOff>161925</xdr:colOff>
      <xdr:row>27</xdr:row>
      <xdr:rowOff>5239</xdr:rowOff>
    </xdr:to>
    <xdr:sp macro="" textlink="">
      <xdr:nvSpPr>
        <xdr:cNvPr id="14" name="TextBox 7"/>
        <xdr:cNvSpPr txBox="1"/>
      </xdr:nvSpPr>
      <xdr:spPr>
        <a:xfrm>
          <a:off x="0" y="7496175"/>
          <a:ext cx="2257425" cy="71008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400" i="1">
              <a:latin typeface="Arial" panose="020B0604020202020204" pitchFamily="34" charset="0"/>
              <a:cs typeface="Arial" panose="020B0604020202020204" pitchFamily="34" charset="0"/>
            </a:rPr>
            <a:t>* Исключение:</a:t>
          </a:r>
        </a:p>
        <a:p>
          <a:pPr marL="285750" indent="-285750">
            <a:buFont typeface="Arial" panose="020B0604020202020204" pitchFamily="34" charset="0"/>
            <a:buChar char="•"/>
          </a:pPr>
          <a:r>
            <a:rPr lang="ru-RU" sz="1400" i="1">
              <a:latin typeface="Arial" panose="020B0604020202020204" pitchFamily="34" charset="0"/>
              <a:cs typeface="Arial" panose="020B0604020202020204" pitchFamily="34" charset="0"/>
            </a:rPr>
            <a:t>Приемник </a:t>
          </a:r>
          <a:r>
            <a:rPr lang="de-DE" sz="1400" i="1">
              <a:latin typeface="Arial" panose="020B0604020202020204" pitchFamily="34" charset="0"/>
              <a:cs typeface="Arial" panose="020B0604020202020204" pitchFamily="34" charset="0"/>
            </a:rPr>
            <a:t>AR-1-500</a:t>
          </a:r>
          <a:endParaRPr lang="ru-RU" sz="1400" i="1">
            <a:latin typeface="Arial" panose="020B0604020202020204" pitchFamily="34" charset="0"/>
            <a:cs typeface="Arial" panose="020B0604020202020204" pitchFamily="34" charset="0"/>
          </a:endParaRPr>
        </a:p>
        <a:p>
          <a:pPr marL="285750" indent="-285750">
            <a:buFont typeface="Arial" panose="020B0604020202020204" pitchFamily="34" charset="0"/>
            <a:buChar char="•"/>
          </a:pPr>
          <a:r>
            <a:rPr lang="ru-RU" sz="1400" i="1">
              <a:latin typeface="Arial" panose="020B0604020202020204" pitchFamily="34" charset="0"/>
              <a:cs typeface="Arial" panose="020B0604020202020204" pitchFamily="34" charset="0"/>
            </a:rPr>
            <a:t>Шлагбаум </a:t>
          </a:r>
          <a:r>
            <a:rPr lang="de-DE" sz="1400" i="1">
              <a:latin typeface="Arial" panose="020B0604020202020204" pitchFamily="34" charset="0"/>
              <a:cs typeface="Arial" panose="020B0604020202020204" pitchFamily="34" charset="0"/>
            </a:rPr>
            <a:t>ASB6000</a:t>
          </a:r>
          <a:endParaRPr lang="ru-RU" sz="1400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7</xdr:col>
      <xdr:colOff>323850</xdr:colOff>
      <xdr:row>21</xdr:row>
      <xdr:rowOff>304800</xdr:rowOff>
    </xdr:from>
    <xdr:to>
      <xdr:col>8</xdr:col>
      <xdr:colOff>195975</xdr:colOff>
      <xdr:row>21</xdr:row>
      <xdr:rowOff>700800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90975" y="578167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7</xdr:col>
      <xdr:colOff>314325</xdr:colOff>
      <xdr:row>22</xdr:row>
      <xdr:rowOff>285750</xdr:rowOff>
    </xdr:from>
    <xdr:to>
      <xdr:col>8</xdr:col>
      <xdr:colOff>186450</xdr:colOff>
      <xdr:row>22</xdr:row>
      <xdr:rowOff>681750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81450" y="6772275"/>
          <a:ext cx="396000" cy="396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88446</xdr:colOff>
      <xdr:row>0</xdr:row>
      <xdr:rowOff>80522</xdr:rowOff>
    </xdr:from>
    <xdr:to>
      <xdr:col>11</xdr:col>
      <xdr:colOff>489699</xdr:colOff>
      <xdr:row>0</xdr:row>
      <xdr:rowOff>674432</xdr:rowOff>
    </xdr:to>
    <xdr:pic>
      <xdr:nvPicPr>
        <xdr:cNvPr id="2" name="Рисунок 1" descr="Рисунок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572625" y="80522"/>
          <a:ext cx="1857217" cy="593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163285</xdr:colOff>
      <xdr:row>4</xdr:row>
      <xdr:rowOff>742951</xdr:rowOff>
    </xdr:from>
    <xdr:to>
      <xdr:col>2</xdr:col>
      <xdr:colOff>231320</xdr:colOff>
      <xdr:row>7</xdr:row>
      <xdr:rowOff>190347</xdr:rowOff>
    </xdr:to>
    <xdr:grpSp>
      <xdr:nvGrpSpPr>
        <xdr:cNvPr id="3" name="Группа 2"/>
        <xdr:cNvGrpSpPr/>
      </xdr:nvGrpSpPr>
      <xdr:grpSpPr>
        <a:xfrm>
          <a:off x="163285" y="2558304"/>
          <a:ext cx="2768653" cy="2439367"/>
          <a:chOff x="775884" y="2219326"/>
          <a:chExt cx="2891240" cy="2590646"/>
        </a:xfrm>
      </xdr:grpSpPr>
      <xdr:pic>
        <xdr:nvPicPr>
          <xdr:cNvPr id="4" name="Рисунок 3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4246"/>
          <a:stretch/>
        </xdr:blipFill>
        <xdr:spPr>
          <a:xfrm>
            <a:off x="775884" y="2219326"/>
            <a:ext cx="2891240" cy="2173557"/>
          </a:xfrm>
          <a:prstGeom prst="rect">
            <a:avLst/>
          </a:prstGeom>
        </xdr:spPr>
      </xdr:pic>
      <xdr:pic>
        <xdr:nvPicPr>
          <xdr:cNvPr id="5" name="Рисунок 4"/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email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019177" y="4076701"/>
            <a:ext cx="923924" cy="571346"/>
          </a:xfrm>
          <a:prstGeom prst="rect">
            <a:avLst/>
          </a:prstGeom>
        </xdr:spPr>
      </xdr:pic>
      <xdr:pic>
        <xdr:nvPicPr>
          <xdr:cNvPr id="6" name="Рисунок 5"/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brightnessContrast contras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657352" y="4238626"/>
            <a:ext cx="923924" cy="571346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409575</xdr:colOff>
      <xdr:row>9</xdr:row>
      <xdr:rowOff>57151</xdr:rowOff>
    </xdr:from>
    <xdr:to>
      <xdr:col>1</xdr:col>
      <xdr:colOff>2181225</xdr:colOff>
      <xdr:row>15</xdr:row>
      <xdr:rowOff>4760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1575" y="6086476"/>
          <a:ext cx="1771650" cy="1199466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16</xdr:row>
      <xdr:rowOff>57150</xdr:rowOff>
    </xdr:from>
    <xdr:to>
      <xdr:col>1</xdr:col>
      <xdr:colOff>2694796</xdr:colOff>
      <xdr:row>18</xdr:row>
      <xdr:rowOff>657225</xdr:rowOff>
    </xdr:to>
    <xdr:grpSp>
      <xdr:nvGrpSpPr>
        <xdr:cNvPr id="8" name="Группа 7"/>
        <xdr:cNvGrpSpPr/>
      </xdr:nvGrpSpPr>
      <xdr:grpSpPr>
        <a:xfrm>
          <a:off x="190500" y="7598709"/>
          <a:ext cx="2504296" cy="2034428"/>
          <a:chOff x="722358" y="7877175"/>
          <a:chExt cx="2734438" cy="2028825"/>
        </a:xfrm>
      </xdr:grpSpPr>
      <xdr:pic>
        <xdr:nvPicPr>
          <xdr:cNvPr id="9" name="Рисунок 8"/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email">
            <a:clrChange>
              <a:clrFrom>
                <a:srgbClr val="FDFDFD"/>
              </a:clrFrom>
              <a:clrTo>
                <a:srgbClr val="FDFDFD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9">
                    <a14:imgEffect>
                      <a14:brightnessContrast contras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722358" y="7877175"/>
            <a:ext cx="2384147" cy="1962150"/>
          </a:xfrm>
          <a:prstGeom prst="rect">
            <a:avLst/>
          </a:prstGeom>
        </xdr:spPr>
      </xdr:pic>
      <xdr:pic>
        <xdr:nvPicPr>
          <xdr:cNvPr id="10" name="Рисунок 9"/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email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409825" y="9363075"/>
            <a:ext cx="646921" cy="400050"/>
          </a:xfrm>
          <a:prstGeom prst="rect">
            <a:avLst/>
          </a:prstGeom>
        </xdr:spPr>
      </xdr:pic>
      <xdr:pic>
        <xdr:nvPicPr>
          <xdr:cNvPr id="11" name="Рисунок 10"/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BEBA8EAE-BF5A-486C-A8C5-ECC9F3942E4B}">
                <a14:imgProps xmlns:a14="http://schemas.microsoft.com/office/drawing/2010/main">
                  <a14:imgLayer r:embed="rId12">
                    <a14:imgEffect>
                      <a14:brightnessContrast contrast="2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809875" y="9505950"/>
            <a:ext cx="646921" cy="400050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72117</xdr:colOff>
      <xdr:row>20</xdr:row>
      <xdr:rowOff>126549</xdr:rowOff>
    </xdr:from>
    <xdr:to>
      <xdr:col>1</xdr:col>
      <xdr:colOff>2662918</xdr:colOff>
      <xdr:row>21</xdr:row>
      <xdr:rowOff>564867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117" y="10059763"/>
          <a:ext cx="2590801" cy="1009818"/>
        </a:xfrm>
        <a:prstGeom prst="rect">
          <a:avLst/>
        </a:prstGeom>
      </xdr:spPr>
    </xdr:pic>
    <xdr:clientData/>
  </xdr:twoCellAnchor>
  <xdr:twoCellAnchor editAs="oneCell">
    <xdr:from>
      <xdr:col>1</xdr:col>
      <xdr:colOff>1123950</xdr:colOff>
      <xdr:row>23</xdr:row>
      <xdr:rowOff>66675</xdr:rowOff>
    </xdr:from>
    <xdr:to>
      <xdr:col>1</xdr:col>
      <xdr:colOff>2616977</xdr:colOff>
      <xdr:row>25</xdr:row>
      <xdr:rowOff>688041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85950" y="11525250"/>
          <a:ext cx="1493027" cy="26765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25</xdr:row>
      <xdr:rowOff>47625</xdr:rowOff>
    </xdr:from>
    <xdr:to>
      <xdr:col>1</xdr:col>
      <xdr:colOff>1552146</xdr:colOff>
      <xdr:row>27</xdr:row>
      <xdr:rowOff>521634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49" y="13296900"/>
          <a:ext cx="1456897" cy="2533650"/>
        </a:xfrm>
        <a:prstGeom prst="rect">
          <a:avLst/>
        </a:prstGeom>
      </xdr:spPr>
    </xdr:pic>
    <xdr:clientData/>
  </xdr:twoCellAnchor>
  <xdr:twoCellAnchor editAs="oneCell">
    <xdr:from>
      <xdr:col>1</xdr:col>
      <xdr:colOff>838201</xdr:colOff>
      <xdr:row>23</xdr:row>
      <xdr:rowOff>752478</xdr:rowOff>
    </xdr:from>
    <xdr:to>
      <xdr:col>1</xdr:col>
      <xdr:colOff>1574730</xdr:colOff>
      <xdr:row>24</xdr:row>
      <xdr:rowOff>657786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00201" y="12211053"/>
          <a:ext cx="736529" cy="933448"/>
        </a:xfrm>
        <a:prstGeom prst="rect">
          <a:avLst/>
        </a:prstGeom>
      </xdr:spPr>
    </xdr:pic>
    <xdr:clientData/>
  </xdr:twoCellAnchor>
  <xdr:twoCellAnchor editAs="oneCell">
    <xdr:from>
      <xdr:col>1</xdr:col>
      <xdr:colOff>557892</xdr:colOff>
      <xdr:row>30</xdr:row>
      <xdr:rowOff>77390</xdr:rowOff>
    </xdr:from>
    <xdr:to>
      <xdr:col>1</xdr:col>
      <xdr:colOff>1258659</xdr:colOff>
      <xdr:row>33</xdr:row>
      <xdr:rowOff>177641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0800000">
          <a:off x="1047749" y="16283497"/>
          <a:ext cx="700767" cy="927565"/>
        </a:xfrm>
        <a:prstGeom prst="rect">
          <a:avLst/>
        </a:prstGeom>
      </xdr:spPr>
    </xdr:pic>
    <xdr:clientData/>
  </xdr:twoCellAnchor>
  <xdr:twoCellAnchor>
    <xdr:from>
      <xdr:col>1</xdr:col>
      <xdr:colOff>563336</xdr:colOff>
      <xdr:row>33</xdr:row>
      <xdr:rowOff>308882</xdr:rowOff>
    </xdr:from>
    <xdr:to>
      <xdr:col>1</xdr:col>
      <xdr:colOff>1142229</xdr:colOff>
      <xdr:row>35</xdr:row>
      <xdr:rowOff>74048</xdr:rowOff>
    </xdr:to>
    <xdr:sp macro="" textlink="">
      <xdr:nvSpPr>
        <xdr:cNvPr id="17" name="TextBox 16"/>
        <xdr:cNvSpPr txBox="1"/>
      </xdr:nvSpPr>
      <xdr:spPr>
        <a:xfrm>
          <a:off x="1053193" y="17168132"/>
          <a:ext cx="578893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900" b="1">
              <a:latin typeface="Arial cyr" panose="020B0604020202020204" pitchFamily="34" charset="0"/>
              <a:cs typeface="Arial cyr" panose="020B0604020202020204" pitchFamily="34" charset="0"/>
            </a:rPr>
            <a:t>АТ-4</a:t>
          </a:r>
          <a:r>
            <a:rPr lang="de-DE" sz="900" b="1">
              <a:latin typeface="Arial cyr" panose="020B0604020202020204" pitchFamily="34" charset="0"/>
              <a:cs typeface="Arial cyr" panose="020B0604020202020204" pitchFamily="34" charset="0"/>
            </a:rPr>
            <a:t>N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1297201</xdr:colOff>
      <xdr:row>26</xdr:row>
      <xdr:rowOff>238125</xdr:rowOff>
    </xdr:from>
    <xdr:to>
      <xdr:col>1</xdr:col>
      <xdr:colOff>2013228</xdr:colOff>
      <xdr:row>27</xdr:row>
      <xdr:rowOff>205068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9201" y="14401800"/>
          <a:ext cx="716027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1251807</xdr:colOff>
      <xdr:row>30</xdr:row>
      <xdr:rowOff>99329</xdr:rowOff>
    </xdr:from>
    <xdr:to>
      <xdr:col>1</xdr:col>
      <xdr:colOff>1938910</xdr:colOff>
      <xdr:row>33</xdr:row>
      <xdr:rowOff>197304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clrChange>
            <a:clrFrom>
              <a:srgbClr val="FDFCFB"/>
            </a:clrFrom>
            <a:clrTo>
              <a:srgbClr val="FDFCFB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41664" y="16305436"/>
          <a:ext cx="687103" cy="921207"/>
        </a:xfrm>
        <a:prstGeom prst="rect">
          <a:avLst/>
        </a:prstGeom>
      </xdr:spPr>
    </xdr:pic>
    <xdr:clientData/>
  </xdr:twoCellAnchor>
  <xdr:twoCellAnchor>
    <xdr:from>
      <xdr:col>1</xdr:col>
      <xdr:colOff>1337583</xdr:colOff>
      <xdr:row>33</xdr:row>
      <xdr:rowOff>308885</xdr:rowOff>
    </xdr:from>
    <xdr:to>
      <xdr:col>1</xdr:col>
      <xdr:colOff>1950494</xdr:colOff>
      <xdr:row>35</xdr:row>
      <xdr:rowOff>74051</xdr:rowOff>
    </xdr:to>
    <xdr:sp macro="" textlink="">
      <xdr:nvSpPr>
        <xdr:cNvPr id="20" name="TextBox 19"/>
        <xdr:cNvSpPr txBox="1"/>
      </xdr:nvSpPr>
      <xdr:spPr>
        <a:xfrm>
          <a:off x="1827440" y="17168135"/>
          <a:ext cx="612911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900" b="1">
              <a:latin typeface="Arial cyr" panose="020B0604020202020204" pitchFamily="34" charset="0"/>
              <a:cs typeface="Arial cyr" panose="020B0604020202020204" pitchFamily="34" charset="0"/>
            </a:rPr>
            <a:t>А</a:t>
          </a:r>
          <a:r>
            <a:rPr lang="de-DE" sz="900" b="1">
              <a:latin typeface="Arial cyr" panose="020B0604020202020204" pitchFamily="34" charset="0"/>
              <a:cs typeface="Arial cyr" panose="020B0604020202020204" pitchFamily="34" charset="0"/>
            </a:rPr>
            <a:t>R-1-500N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488498</xdr:colOff>
      <xdr:row>35</xdr:row>
      <xdr:rowOff>95251</xdr:rowOff>
    </xdr:from>
    <xdr:to>
      <xdr:col>1</xdr:col>
      <xdr:colOff>1224643</xdr:colOff>
      <xdr:row>37</xdr:row>
      <xdr:rowOff>176893</xdr:rowOff>
    </xdr:to>
    <xdr:grpSp>
      <xdr:nvGrpSpPr>
        <xdr:cNvPr id="21" name="Группа 20"/>
        <xdr:cNvGrpSpPr/>
      </xdr:nvGrpSpPr>
      <xdr:grpSpPr>
        <a:xfrm>
          <a:off x="488498" y="18349633"/>
          <a:ext cx="736145" cy="709172"/>
          <a:chOff x="2466976" y="16659226"/>
          <a:chExt cx="535403" cy="528716"/>
        </a:xfrm>
      </xdr:grpSpPr>
      <xdr:pic>
        <xdr:nvPicPr>
          <xdr:cNvPr id="22" name="Рисунок 21"/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466976" y="16659226"/>
            <a:ext cx="291257" cy="471565"/>
          </a:xfrm>
          <a:prstGeom prst="rect">
            <a:avLst/>
          </a:prstGeom>
        </xdr:spPr>
      </xdr:pic>
      <xdr:pic>
        <xdr:nvPicPr>
          <xdr:cNvPr id="23" name="Рисунок 22"/>
          <xdr:cNvPicPr>
            <a:picLocks noChangeAspect="1"/>
          </xdr:cNvPicPr>
        </xdr:nvPicPr>
        <xdr:blipFill rotWithShape="1">
          <a:blip xmlns:r="http://schemas.openxmlformats.org/officeDocument/2006/relationships" r:embed="rId24" cstate="email">
            <a:clrChange>
              <a:clrFrom>
                <a:srgbClr val="FEFEFE"/>
              </a:clrFrom>
              <a:clrTo>
                <a:srgbClr val="FEFEFE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752726" y="16716377"/>
            <a:ext cx="249653" cy="47156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576943</xdr:colOff>
      <xdr:row>37</xdr:row>
      <xdr:rowOff>244928</xdr:rowOff>
    </xdr:from>
    <xdr:to>
      <xdr:col>1</xdr:col>
      <xdr:colOff>1189854</xdr:colOff>
      <xdr:row>37</xdr:row>
      <xdr:rowOff>486344</xdr:rowOff>
    </xdr:to>
    <xdr:sp macro="" textlink="">
      <xdr:nvSpPr>
        <xdr:cNvPr id="24" name="TextBox 23"/>
        <xdr:cNvSpPr txBox="1"/>
      </xdr:nvSpPr>
      <xdr:spPr>
        <a:xfrm>
          <a:off x="1066800" y="18233571"/>
          <a:ext cx="612911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LM-L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1382486</xdr:colOff>
      <xdr:row>35</xdr:row>
      <xdr:rowOff>136354</xdr:rowOff>
    </xdr:from>
    <xdr:to>
      <xdr:col>1</xdr:col>
      <xdr:colOff>2095500</xdr:colOff>
      <xdr:row>37</xdr:row>
      <xdr:rowOff>214753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72343" y="17471854"/>
          <a:ext cx="713014" cy="719535"/>
        </a:xfrm>
        <a:prstGeom prst="rect">
          <a:avLst/>
        </a:prstGeom>
      </xdr:spPr>
    </xdr:pic>
    <xdr:clientData/>
  </xdr:twoCellAnchor>
  <xdr:twoCellAnchor>
    <xdr:from>
      <xdr:col>1</xdr:col>
      <xdr:colOff>1404257</xdr:colOff>
      <xdr:row>37</xdr:row>
      <xdr:rowOff>231322</xdr:rowOff>
    </xdr:from>
    <xdr:to>
      <xdr:col>1</xdr:col>
      <xdr:colOff>2017168</xdr:colOff>
      <xdr:row>37</xdr:row>
      <xdr:rowOff>472738</xdr:rowOff>
    </xdr:to>
    <xdr:sp macro="" textlink="">
      <xdr:nvSpPr>
        <xdr:cNvPr id="26" name="TextBox 25"/>
        <xdr:cNvSpPr txBox="1"/>
      </xdr:nvSpPr>
      <xdr:spPr>
        <a:xfrm>
          <a:off x="1894114" y="18219965"/>
          <a:ext cx="612911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SL-U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99252</xdr:colOff>
      <xdr:row>4</xdr:row>
      <xdr:rowOff>78441</xdr:rowOff>
    </xdr:from>
    <xdr:to>
      <xdr:col>1</xdr:col>
      <xdr:colOff>1589634</xdr:colOff>
      <xdr:row>5</xdr:row>
      <xdr:rowOff>30872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2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42661" t="64379" r="39132" b="18202"/>
        <a:stretch/>
      </xdr:blipFill>
      <xdr:spPr>
        <a:xfrm>
          <a:off x="99252" y="1901798"/>
          <a:ext cx="1490382" cy="9593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89647</xdr:colOff>
      <xdr:row>23</xdr:row>
      <xdr:rowOff>0</xdr:rowOff>
    </xdr:from>
    <xdr:to>
      <xdr:col>1</xdr:col>
      <xdr:colOff>663046</xdr:colOff>
      <xdr:row>26</xdr:row>
      <xdr:rowOff>62775</xdr:rowOff>
    </xdr:to>
    <xdr:grpSp>
      <xdr:nvGrpSpPr>
        <xdr:cNvPr id="74" name="Группа 73"/>
        <xdr:cNvGrpSpPr/>
      </xdr:nvGrpSpPr>
      <xdr:grpSpPr>
        <a:xfrm>
          <a:off x="89647" y="13021235"/>
          <a:ext cx="573399" cy="735128"/>
          <a:chOff x="99175" y="13039725"/>
          <a:chExt cx="573399" cy="720000"/>
        </a:xfrm>
      </xdr:grpSpPr>
      <xdr:pic>
        <xdr:nvPicPr>
          <xdr:cNvPr id="75" name="Рисунок 74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21564"/>
          <a:stretch/>
        </xdr:blipFill>
        <xdr:spPr bwMode="auto">
          <a:xfrm>
            <a:off x="99175" y="13039725"/>
            <a:ext cx="291441" cy="7200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76" name="Рисунок 75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390528" y="13039725"/>
            <a:ext cx="282046" cy="7200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1</xdr:col>
      <xdr:colOff>76200</xdr:colOff>
      <xdr:row>0</xdr:row>
      <xdr:rowOff>38100</xdr:rowOff>
    </xdr:from>
    <xdr:to>
      <xdr:col>1</xdr:col>
      <xdr:colOff>1916206</xdr:colOff>
      <xdr:row>0</xdr:row>
      <xdr:rowOff>701785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0" y="38100"/>
          <a:ext cx="1840006" cy="663685"/>
        </a:xfrm>
        <a:prstGeom prst="rect">
          <a:avLst/>
        </a:prstGeom>
      </xdr:spPr>
    </xdr:pic>
    <xdr:clientData/>
  </xdr:twoCellAnchor>
  <xdr:twoCellAnchor>
    <xdr:from>
      <xdr:col>1</xdr:col>
      <xdr:colOff>194337</xdr:colOff>
      <xdr:row>10</xdr:row>
      <xdr:rowOff>245409</xdr:rowOff>
    </xdr:from>
    <xdr:to>
      <xdr:col>1</xdr:col>
      <xdr:colOff>1800056</xdr:colOff>
      <xdr:row>12</xdr:row>
      <xdr:rowOff>474009</xdr:rowOff>
    </xdr:to>
    <xdr:grpSp>
      <xdr:nvGrpSpPr>
        <xdr:cNvPr id="5" name="Группа 4"/>
        <xdr:cNvGrpSpPr/>
      </xdr:nvGrpSpPr>
      <xdr:grpSpPr>
        <a:xfrm>
          <a:off x="194337" y="6576733"/>
          <a:ext cx="1605719" cy="1685364"/>
          <a:chOff x="1109297" y="1800226"/>
          <a:chExt cx="1605719" cy="1676400"/>
        </a:xfrm>
      </xdr:grpSpPr>
      <xdr:pic>
        <xdr:nvPicPr>
          <xdr:cNvPr id="6" name="Рисунок 5"/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219326" y="2647833"/>
            <a:ext cx="257566" cy="533987"/>
          </a:xfrm>
          <a:prstGeom prst="rect">
            <a:avLst/>
          </a:prstGeom>
        </xdr:spPr>
      </xdr:pic>
      <xdr:pic>
        <xdr:nvPicPr>
          <xdr:cNvPr id="7" name="Рисунок 6"/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457450" y="2642713"/>
            <a:ext cx="257566" cy="533987"/>
          </a:xfrm>
          <a:prstGeom prst="rect">
            <a:avLst/>
          </a:prstGeom>
        </xdr:spPr>
      </xdr:pic>
      <xdr:pic>
        <xdr:nvPicPr>
          <xdr:cNvPr id="8" name="Рисунок 7"/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09297" y="1800226"/>
            <a:ext cx="1100028" cy="16764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75080</xdr:colOff>
      <xdr:row>15</xdr:row>
      <xdr:rowOff>85725</xdr:rowOff>
    </xdr:from>
    <xdr:to>
      <xdr:col>1</xdr:col>
      <xdr:colOff>2122955</xdr:colOff>
      <xdr:row>17</xdr:row>
      <xdr:rowOff>216531</xdr:rowOff>
    </xdr:to>
    <xdr:grpSp>
      <xdr:nvGrpSpPr>
        <xdr:cNvPr id="9" name="Группа 8"/>
        <xdr:cNvGrpSpPr/>
      </xdr:nvGrpSpPr>
      <xdr:grpSpPr>
        <a:xfrm>
          <a:off x="75080" y="9577107"/>
          <a:ext cx="2047875" cy="1722042"/>
          <a:chOff x="1151405" y="5629275"/>
          <a:chExt cx="2047875" cy="1711956"/>
        </a:xfrm>
      </xdr:grpSpPr>
      <xdr:pic>
        <xdr:nvPicPr>
          <xdr:cNvPr id="10" name="Рисунок 9"/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51405" y="5629275"/>
            <a:ext cx="2047875" cy="713479"/>
          </a:xfrm>
          <a:prstGeom prst="rect">
            <a:avLst/>
          </a:prstGeom>
        </xdr:spPr>
      </xdr:pic>
      <xdr:pic>
        <xdr:nvPicPr>
          <xdr:cNvPr id="11" name="Рисунок 10"/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257300" y="6534150"/>
            <a:ext cx="647700" cy="807081"/>
          </a:xfrm>
          <a:prstGeom prst="rect">
            <a:avLst/>
          </a:prstGeom>
        </xdr:spPr>
      </xdr:pic>
      <xdr:grpSp>
        <xdr:nvGrpSpPr>
          <xdr:cNvPr id="12" name="Группа 11"/>
          <xdr:cNvGrpSpPr/>
        </xdr:nvGrpSpPr>
        <xdr:grpSpPr>
          <a:xfrm>
            <a:off x="2190751" y="6757513"/>
            <a:ext cx="495690" cy="539107"/>
            <a:chOff x="5638801" y="4414363"/>
            <a:chExt cx="495690" cy="539107"/>
          </a:xfrm>
        </xdr:grpSpPr>
        <xdr:pic>
          <xdr:nvPicPr>
            <xdr:cNvPr id="13" name="Рисунок 12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638801" y="4419483"/>
              <a:ext cx="257566" cy="533987"/>
            </a:xfrm>
            <a:prstGeom prst="rect">
              <a:avLst/>
            </a:prstGeom>
          </xdr:spPr>
        </xdr:pic>
        <xdr:pic>
          <xdr:nvPicPr>
            <xdr:cNvPr id="14" name="Рисунок 13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5876925" y="4414363"/>
              <a:ext cx="257566" cy="533987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1</xdr:col>
      <xdr:colOff>114860</xdr:colOff>
      <xdr:row>34</xdr:row>
      <xdr:rowOff>496422</xdr:rowOff>
    </xdr:from>
    <xdr:to>
      <xdr:col>1</xdr:col>
      <xdr:colOff>2143124</xdr:colOff>
      <xdr:row>35</xdr:row>
      <xdr:rowOff>1224803</xdr:rowOff>
    </xdr:to>
    <xdr:pic>
      <xdr:nvPicPr>
        <xdr:cNvPr id="24" name="Рисунок 2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28788"/>
        <a:stretch/>
      </xdr:blipFill>
      <xdr:spPr bwMode="auto">
        <a:xfrm>
          <a:off x="114860" y="15460197"/>
          <a:ext cx="2028264" cy="2185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156323</xdr:colOff>
      <xdr:row>0</xdr:row>
      <xdr:rowOff>89087</xdr:rowOff>
    </xdr:from>
    <xdr:to>
      <xdr:col>11</xdr:col>
      <xdr:colOff>535644</xdr:colOff>
      <xdr:row>0</xdr:row>
      <xdr:rowOff>682997</xdr:rowOff>
    </xdr:to>
    <xdr:pic>
      <xdr:nvPicPr>
        <xdr:cNvPr id="25" name="Рисунок 24" descr="Рисунок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695205" y="89087"/>
          <a:ext cx="1836086" cy="593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89648</xdr:colOff>
      <xdr:row>12</xdr:row>
      <xdr:rowOff>542924</xdr:rowOff>
    </xdr:from>
    <xdr:to>
      <xdr:col>1</xdr:col>
      <xdr:colOff>2185149</xdr:colOff>
      <xdr:row>13</xdr:row>
      <xdr:rowOff>287292</xdr:rowOff>
    </xdr:to>
    <xdr:pic>
      <xdr:nvPicPr>
        <xdr:cNvPr id="41" name="Рисунок 40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648" y="8331012"/>
          <a:ext cx="2095501" cy="472751"/>
        </a:xfrm>
        <a:prstGeom prst="rect">
          <a:avLst/>
        </a:prstGeom>
      </xdr:spPr>
    </xdr:pic>
    <xdr:clientData/>
  </xdr:twoCellAnchor>
  <xdr:twoCellAnchor editAs="oneCell">
    <xdr:from>
      <xdr:col>1</xdr:col>
      <xdr:colOff>84605</xdr:colOff>
      <xdr:row>17</xdr:row>
      <xdr:rowOff>304800</xdr:rowOff>
    </xdr:from>
    <xdr:to>
      <xdr:col>1</xdr:col>
      <xdr:colOff>2180106</xdr:colOff>
      <xdr:row>17</xdr:row>
      <xdr:rowOff>773069</xdr:rowOff>
    </xdr:to>
    <xdr:pic>
      <xdr:nvPicPr>
        <xdr:cNvPr id="42" name="Рисунок 41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605" y="11387418"/>
          <a:ext cx="2095501" cy="468269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35</xdr:row>
      <xdr:rowOff>1406387</xdr:rowOff>
    </xdr:from>
    <xdr:to>
      <xdr:col>1</xdr:col>
      <xdr:colOff>2173060</xdr:colOff>
      <xdr:row>36</xdr:row>
      <xdr:rowOff>396909</xdr:rowOff>
    </xdr:to>
    <xdr:pic>
      <xdr:nvPicPr>
        <xdr:cNvPr id="43" name="Рисунок 42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0" y="17827487"/>
          <a:ext cx="2096860" cy="447847"/>
        </a:xfrm>
        <a:prstGeom prst="rect">
          <a:avLst/>
        </a:prstGeom>
      </xdr:spPr>
    </xdr:pic>
    <xdr:clientData/>
  </xdr:twoCellAnchor>
  <xdr:twoCellAnchor editAs="oneCell">
    <xdr:from>
      <xdr:col>1</xdr:col>
      <xdr:colOff>487455</xdr:colOff>
      <xdr:row>30</xdr:row>
      <xdr:rowOff>89646</xdr:rowOff>
    </xdr:from>
    <xdr:to>
      <xdr:col>1</xdr:col>
      <xdr:colOff>978196</xdr:colOff>
      <xdr:row>32</xdr:row>
      <xdr:rowOff>241486</xdr:rowOff>
    </xdr:to>
    <xdr:pic>
      <xdr:nvPicPr>
        <xdr:cNvPr id="36" name="Рисунок 35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7455" y="14679705"/>
          <a:ext cx="490741" cy="689722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27</xdr:row>
      <xdr:rowOff>123825</xdr:rowOff>
    </xdr:from>
    <xdr:to>
      <xdr:col>1</xdr:col>
      <xdr:colOff>676666</xdr:colOff>
      <xdr:row>30</xdr:row>
      <xdr:rowOff>0</xdr:rowOff>
    </xdr:to>
    <xdr:grpSp>
      <xdr:nvGrpSpPr>
        <xdr:cNvPr id="37" name="Группа 36"/>
        <xdr:cNvGrpSpPr/>
      </xdr:nvGrpSpPr>
      <xdr:grpSpPr>
        <a:xfrm>
          <a:off x="171450" y="14041531"/>
          <a:ext cx="505216" cy="548528"/>
          <a:chOff x="1428750" y="8124825"/>
          <a:chExt cx="505216" cy="533987"/>
        </a:xfrm>
      </xdr:grpSpPr>
      <xdr:pic>
        <xdr:nvPicPr>
          <xdr:cNvPr id="45" name="Рисунок 44"/>
          <xdr:cNvPicPr>
            <a:picLocks noChangeAspect="1"/>
          </xdr:cNvPicPr>
        </xdr:nvPicPr>
        <xdr:blipFill rotWithShape="1">
          <a:blip xmlns:r="http://schemas.openxmlformats.org/officeDocument/2006/relationships" r:embed="rId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428750" y="8124825"/>
            <a:ext cx="257566" cy="533987"/>
          </a:xfrm>
          <a:prstGeom prst="rect">
            <a:avLst/>
          </a:prstGeom>
        </xdr:spPr>
      </xdr:pic>
      <xdr:pic>
        <xdr:nvPicPr>
          <xdr:cNvPr id="46" name="Рисунок 45"/>
          <xdr:cNvPicPr>
            <a:picLocks noChangeAspect="1"/>
          </xdr:cNvPicPr>
        </xdr:nvPicPr>
        <xdr:blipFill rotWithShape="1">
          <a:blip xmlns:r="http://schemas.openxmlformats.org/officeDocument/2006/relationships" r:embed="rId1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676400" y="8124825"/>
            <a:ext cx="257566" cy="533987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1181100</xdr:colOff>
      <xdr:row>27</xdr:row>
      <xdr:rowOff>125508</xdr:rowOff>
    </xdr:from>
    <xdr:to>
      <xdr:col>1</xdr:col>
      <xdr:colOff>1657350</xdr:colOff>
      <xdr:row>29</xdr:row>
      <xdr:rowOff>190503</xdr:rowOff>
    </xdr:to>
    <xdr:pic>
      <xdr:nvPicPr>
        <xdr:cNvPr id="47" name="Рисунок 46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1100" y="14051058"/>
          <a:ext cx="476250" cy="560294"/>
        </a:xfrm>
        <a:prstGeom prst="rect">
          <a:avLst/>
        </a:prstGeom>
      </xdr:spPr>
    </xdr:pic>
    <xdr:clientData/>
  </xdr:twoCellAnchor>
  <xdr:twoCellAnchor editAs="oneCell">
    <xdr:from>
      <xdr:col>1</xdr:col>
      <xdr:colOff>1367118</xdr:colOff>
      <xdr:row>30</xdr:row>
      <xdr:rowOff>88527</xdr:rowOff>
    </xdr:from>
    <xdr:to>
      <xdr:col>1</xdr:col>
      <xdr:colOff>1743130</xdr:colOff>
      <xdr:row>32</xdr:row>
      <xdr:rowOff>87965</xdr:rowOff>
    </xdr:to>
    <xdr:pic>
      <xdr:nvPicPr>
        <xdr:cNvPr id="48" name="Рисунок 47"/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67118" y="14902703"/>
          <a:ext cx="376012" cy="537320"/>
        </a:xfrm>
        <a:prstGeom prst="rect">
          <a:avLst/>
        </a:prstGeom>
      </xdr:spPr>
    </xdr:pic>
    <xdr:clientData/>
  </xdr:twoCellAnchor>
  <xdr:oneCellAnchor>
    <xdr:from>
      <xdr:col>1</xdr:col>
      <xdr:colOff>190500</xdr:colOff>
      <xdr:row>29</xdr:row>
      <xdr:rowOff>180975</xdr:rowOff>
    </xdr:from>
    <xdr:ext cx="474489" cy="264560"/>
    <xdr:sp macro="" textlink="">
      <xdr:nvSpPr>
        <xdr:cNvPr id="49" name="TextBox 48"/>
        <xdr:cNvSpPr txBox="1"/>
      </xdr:nvSpPr>
      <xdr:spPr>
        <a:xfrm>
          <a:off x="190500" y="14544675"/>
          <a:ext cx="4744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KEEP</a:t>
          </a:r>
          <a:endParaRPr lang="ru-RU" sz="1100" b="1"/>
        </a:p>
      </xdr:txBody>
    </xdr:sp>
    <xdr:clientData/>
  </xdr:oneCellAnchor>
  <xdr:oneCellAnchor>
    <xdr:from>
      <xdr:col>1</xdr:col>
      <xdr:colOff>685800</xdr:colOff>
      <xdr:row>32</xdr:row>
      <xdr:rowOff>57150</xdr:rowOff>
    </xdr:from>
    <xdr:ext cx="551433" cy="264560"/>
    <xdr:sp macro="" textlink="">
      <xdr:nvSpPr>
        <xdr:cNvPr id="50" name="TextBox 49"/>
        <xdr:cNvSpPr txBox="1"/>
      </xdr:nvSpPr>
      <xdr:spPr>
        <a:xfrm>
          <a:off x="685800" y="15335250"/>
          <a:ext cx="55143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SWIFT</a:t>
          </a:r>
          <a:endParaRPr lang="ru-RU" sz="1100" b="1"/>
        </a:p>
      </xdr:txBody>
    </xdr:sp>
    <xdr:clientData/>
  </xdr:oneCellAnchor>
  <xdr:oneCellAnchor>
    <xdr:from>
      <xdr:col>1</xdr:col>
      <xdr:colOff>1200150</xdr:colOff>
      <xdr:row>29</xdr:row>
      <xdr:rowOff>161925</xdr:rowOff>
    </xdr:from>
    <xdr:ext cx="827471" cy="264560"/>
    <xdr:sp macro="" textlink="">
      <xdr:nvSpPr>
        <xdr:cNvPr id="51" name="TextBox 50"/>
        <xdr:cNvSpPr txBox="1"/>
      </xdr:nvSpPr>
      <xdr:spPr>
        <a:xfrm>
          <a:off x="1200150" y="14525625"/>
          <a:ext cx="82747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DART SLIM</a:t>
          </a:r>
          <a:endParaRPr lang="ru-RU" sz="1100" b="1"/>
        </a:p>
      </xdr:txBody>
    </xdr:sp>
    <xdr:clientData/>
  </xdr:oneCellAnchor>
  <xdr:oneCellAnchor>
    <xdr:from>
      <xdr:col>1</xdr:col>
      <xdr:colOff>1447800</xdr:colOff>
      <xdr:row>32</xdr:row>
      <xdr:rowOff>66675</xdr:rowOff>
    </xdr:from>
    <xdr:ext cx="745653" cy="264560"/>
    <xdr:sp macro="" textlink="">
      <xdr:nvSpPr>
        <xdr:cNvPr id="52" name="TextBox 51"/>
        <xdr:cNvSpPr txBox="1"/>
      </xdr:nvSpPr>
      <xdr:spPr>
        <a:xfrm>
          <a:off x="1447800" y="15344775"/>
          <a:ext cx="74565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RECEIVER</a:t>
          </a:r>
          <a:endParaRPr lang="ru-RU" sz="1100" b="1"/>
        </a:p>
      </xdr:txBody>
    </xdr:sp>
    <xdr:clientData/>
  </xdr:oneCellAnchor>
  <xdr:twoCellAnchor>
    <xdr:from>
      <xdr:col>1</xdr:col>
      <xdr:colOff>733425</xdr:colOff>
      <xdr:row>23</xdr:row>
      <xdr:rowOff>0</xdr:rowOff>
    </xdr:from>
    <xdr:to>
      <xdr:col>1</xdr:col>
      <xdr:colOff>1360639</xdr:colOff>
      <xdr:row>26</xdr:row>
      <xdr:rowOff>62775</xdr:rowOff>
    </xdr:to>
    <xdr:grpSp>
      <xdr:nvGrpSpPr>
        <xdr:cNvPr id="53" name="Группа 52"/>
        <xdr:cNvGrpSpPr/>
      </xdr:nvGrpSpPr>
      <xdr:grpSpPr>
        <a:xfrm>
          <a:off x="733425" y="13021235"/>
          <a:ext cx="627214" cy="735128"/>
          <a:chOff x="1552575" y="13049250"/>
          <a:chExt cx="627214" cy="720000"/>
        </a:xfrm>
      </xdr:grpSpPr>
      <xdr:pic>
        <xdr:nvPicPr>
          <xdr:cNvPr id="54" name="Рисунок 53"/>
          <xdr:cNvPicPr>
            <a:picLocks noChangeAspect="1"/>
          </xdr:cNvPicPr>
        </xdr:nvPicPr>
        <xdr:blipFill rotWithShape="1">
          <a:blip xmlns:r="http://schemas.openxmlformats.org/officeDocument/2006/relationships" r:embed="rId17" cstate="email">
            <a:clrChange>
              <a:clrFrom>
                <a:srgbClr val="FEFFFF"/>
              </a:clrFrom>
              <a:clrTo>
                <a:srgbClr val="FE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1876425" y="13049250"/>
            <a:ext cx="303364" cy="7200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55" name="Рисунок 54"/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1552575" y="13049250"/>
            <a:ext cx="355760" cy="7200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>
    <xdr:from>
      <xdr:col>1</xdr:col>
      <xdr:colOff>168087</xdr:colOff>
      <xdr:row>19</xdr:row>
      <xdr:rowOff>38100</xdr:rowOff>
    </xdr:from>
    <xdr:to>
      <xdr:col>1</xdr:col>
      <xdr:colOff>695225</xdr:colOff>
      <xdr:row>22</xdr:row>
      <xdr:rowOff>100875</xdr:rowOff>
    </xdr:to>
    <xdr:grpSp>
      <xdr:nvGrpSpPr>
        <xdr:cNvPr id="58" name="Группа 57"/>
        <xdr:cNvGrpSpPr/>
      </xdr:nvGrpSpPr>
      <xdr:grpSpPr>
        <a:xfrm>
          <a:off x="168087" y="12162865"/>
          <a:ext cx="527138" cy="735128"/>
          <a:chOff x="919705" y="12211050"/>
          <a:chExt cx="535279" cy="720000"/>
        </a:xfrm>
      </xdr:grpSpPr>
      <xdr:pic>
        <xdr:nvPicPr>
          <xdr:cNvPr id="59" name="Рисунок 58"/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email">
            <a:clrChange>
              <a:clrFrom>
                <a:srgbClr val="FFFEFF"/>
              </a:clrFrom>
              <a:clrTo>
                <a:srgbClr val="FFFE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1162050" y="12211050"/>
            <a:ext cx="292934" cy="7200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0" name="Рисунок 59"/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25219"/>
          <a:stretch/>
        </xdr:blipFill>
        <xdr:spPr bwMode="auto">
          <a:xfrm>
            <a:off x="919705" y="12211050"/>
            <a:ext cx="269931" cy="7200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>
    <xdr:from>
      <xdr:col>1</xdr:col>
      <xdr:colOff>1333501</xdr:colOff>
      <xdr:row>19</xdr:row>
      <xdr:rowOff>28575</xdr:rowOff>
    </xdr:from>
    <xdr:to>
      <xdr:col>1</xdr:col>
      <xdr:colOff>1964430</xdr:colOff>
      <xdr:row>22</xdr:row>
      <xdr:rowOff>100875</xdr:rowOff>
    </xdr:to>
    <xdr:grpSp>
      <xdr:nvGrpSpPr>
        <xdr:cNvPr id="61" name="Группа 60"/>
        <xdr:cNvGrpSpPr/>
      </xdr:nvGrpSpPr>
      <xdr:grpSpPr>
        <a:xfrm>
          <a:off x="1333501" y="12153340"/>
          <a:ext cx="630929" cy="744653"/>
          <a:chOff x="1704976" y="12201525"/>
          <a:chExt cx="630929" cy="729525"/>
        </a:xfrm>
      </xdr:grpSpPr>
      <xdr:pic>
        <xdr:nvPicPr>
          <xdr:cNvPr id="62" name="Рисунок 61"/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r="38427"/>
          <a:stretch/>
        </xdr:blipFill>
        <xdr:spPr bwMode="auto">
          <a:xfrm>
            <a:off x="2038352" y="12211050"/>
            <a:ext cx="297553" cy="7200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3" name="Рисунок 62"/>
          <xdr:cNvPicPr>
            <a:picLocks noChangeAspect="1"/>
          </xdr:cNvPicPr>
        </xdr:nvPicPr>
        <xdr:blipFill rotWithShape="1">
          <a:blip xmlns:r="http://schemas.openxmlformats.org/officeDocument/2006/relationships" r:embed="rId2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1704976" y="12201525"/>
            <a:ext cx="360771" cy="7200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>
    <xdr:from>
      <xdr:col>1</xdr:col>
      <xdr:colOff>1485901</xdr:colOff>
      <xdr:row>23</xdr:row>
      <xdr:rowOff>0</xdr:rowOff>
    </xdr:from>
    <xdr:to>
      <xdr:col>1</xdr:col>
      <xdr:colOff>2072747</xdr:colOff>
      <xdr:row>26</xdr:row>
      <xdr:rowOff>62775</xdr:rowOff>
    </xdr:to>
    <xdr:grpSp>
      <xdr:nvGrpSpPr>
        <xdr:cNvPr id="64" name="Группа 63"/>
        <xdr:cNvGrpSpPr/>
      </xdr:nvGrpSpPr>
      <xdr:grpSpPr>
        <a:xfrm>
          <a:off x="1485901" y="13021235"/>
          <a:ext cx="586846" cy="735128"/>
          <a:chOff x="2895601" y="13487400"/>
          <a:chExt cx="586846" cy="720000"/>
        </a:xfrm>
      </xdr:grpSpPr>
      <xdr:pic>
        <xdr:nvPicPr>
          <xdr:cNvPr id="65" name="Рисунок 64"/>
          <xdr:cNvPicPr>
            <a:picLocks noChangeAspect="1"/>
          </xdr:cNvPicPr>
        </xdr:nvPicPr>
        <xdr:blipFill rotWithShape="1">
          <a:blip xmlns:r="http://schemas.openxmlformats.org/officeDocument/2006/relationships" r:embed="rId23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3200401" y="13487400"/>
            <a:ext cx="282046" cy="7200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6" name="Рисунок 65"/>
          <xdr:cNvPicPr>
            <a:picLocks noChangeAspect="1"/>
          </xdr:cNvPicPr>
        </xdr:nvPicPr>
        <xdr:blipFill rotWithShape="1">
          <a:blip xmlns:r="http://schemas.openxmlformats.org/officeDocument/2006/relationships" r:embed="rId2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2895601" y="13487400"/>
            <a:ext cx="339957" cy="72000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oneCellAnchor>
    <xdr:from>
      <xdr:col>1</xdr:col>
      <xdr:colOff>76200</xdr:colOff>
      <xdr:row>22</xdr:row>
      <xdr:rowOff>47625</xdr:rowOff>
    </xdr:from>
    <xdr:ext cx="723147" cy="264560"/>
    <xdr:sp macro="" textlink="">
      <xdr:nvSpPr>
        <xdr:cNvPr id="67" name="TextBox 66"/>
        <xdr:cNvSpPr txBox="1"/>
      </xdr:nvSpPr>
      <xdr:spPr>
        <a:xfrm>
          <a:off x="76200" y="12877800"/>
          <a:ext cx="72314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100" b="1"/>
            <a:t>VIC-BLUE</a:t>
          </a:r>
          <a:endParaRPr lang="ru-RU" sz="1100" b="1"/>
        </a:p>
      </xdr:txBody>
    </xdr:sp>
    <xdr:clientData/>
  </xdr:oneCellAnchor>
  <xdr:oneCellAnchor>
    <xdr:from>
      <xdr:col>1</xdr:col>
      <xdr:colOff>1314450</xdr:colOff>
      <xdr:row>22</xdr:row>
      <xdr:rowOff>57150</xdr:rowOff>
    </xdr:from>
    <xdr:ext cx="799514" cy="264560"/>
    <xdr:sp macro="" textlink="">
      <xdr:nvSpPr>
        <xdr:cNvPr id="68" name="TextBox 67"/>
        <xdr:cNvSpPr txBox="1"/>
      </xdr:nvSpPr>
      <xdr:spPr>
        <a:xfrm>
          <a:off x="1314450" y="12887325"/>
          <a:ext cx="79951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100" b="1"/>
            <a:t>VIC-BLACK</a:t>
          </a:r>
          <a:endParaRPr lang="ru-RU" sz="1100" b="1"/>
        </a:p>
      </xdr:txBody>
    </xdr:sp>
    <xdr:clientData/>
  </xdr:oneCellAnchor>
  <xdr:oneCellAnchor>
    <xdr:from>
      <xdr:col>1</xdr:col>
      <xdr:colOff>152400</xdr:colOff>
      <xdr:row>26</xdr:row>
      <xdr:rowOff>9525</xdr:rowOff>
    </xdr:from>
    <xdr:ext cx="503023" cy="264560"/>
    <xdr:sp macro="" textlink="">
      <xdr:nvSpPr>
        <xdr:cNvPr id="69" name="TextBox 68"/>
        <xdr:cNvSpPr txBox="1"/>
      </xdr:nvSpPr>
      <xdr:spPr>
        <a:xfrm>
          <a:off x="152400" y="13716000"/>
          <a:ext cx="50302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100" b="1"/>
            <a:t>VIC-R</a:t>
          </a:r>
          <a:endParaRPr lang="ru-RU" sz="1100" b="1"/>
        </a:p>
      </xdr:txBody>
    </xdr:sp>
    <xdr:clientData/>
  </xdr:oneCellAnchor>
  <xdr:oneCellAnchor>
    <xdr:from>
      <xdr:col>1</xdr:col>
      <xdr:colOff>847725</xdr:colOff>
      <xdr:row>26</xdr:row>
      <xdr:rowOff>9525</xdr:rowOff>
    </xdr:from>
    <xdr:ext cx="496867" cy="264560"/>
    <xdr:sp macro="" textlink="">
      <xdr:nvSpPr>
        <xdr:cNvPr id="70" name="TextBox 69"/>
        <xdr:cNvSpPr txBox="1"/>
      </xdr:nvSpPr>
      <xdr:spPr>
        <a:xfrm>
          <a:off x="847725" y="13716000"/>
          <a:ext cx="49686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100" b="1"/>
            <a:t>VIC-Y</a:t>
          </a:r>
          <a:endParaRPr lang="ru-RU" sz="1100" b="1"/>
        </a:p>
      </xdr:txBody>
    </xdr:sp>
    <xdr:clientData/>
  </xdr:oneCellAnchor>
  <xdr:oneCellAnchor>
    <xdr:from>
      <xdr:col>1</xdr:col>
      <xdr:colOff>1600200</xdr:colOff>
      <xdr:row>26</xdr:row>
      <xdr:rowOff>9525</xdr:rowOff>
    </xdr:from>
    <xdr:ext cx="513474" cy="264560"/>
    <xdr:sp macro="" textlink="">
      <xdr:nvSpPr>
        <xdr:cNvPr id="71" name="TextBox 70"/>
        <xdr:cNvSpPr txBox="1"/>
      </xdr:nvSpPr>
      <xdr:spPr>
        <a:xfrm>
          <a:off x="1600200" y="13716000"/>
          <a:ext cx="51347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100" b="1"/>
            <a:t>VIC-G</a:t>
          </a:r>
          <a:endParaRPr lang="ru-RU" sz="1100" b="1"/>
        </a:p>
      </xdr:txBody>
    </xdr:sp>
    <xdr:clientData/>
  </xdr:oneCellAnchor>
  <xdr:twoCellAnchor>
    <xdr:from>
      <xdr:col>1</xdr:col>
      <xdr:colOff>94130</xdr:colOff>
      <xdr:row>4</xdr:row>
      <xdr:rowOff>403410</xdr:rowOff>
    </xdr:from>
    <xdr:to>
      <xdr:col>1</xdr:col>
      <xdr:colOff>2094380</xdr:colOff>
      <xdr:row>7</xdr:row>
      <xdr:rowOff>322167</xdr:rowOff>
    </xdr:to>
    <xdr:grpSp>
      <xdr:nvGrpSpPr>
        <xdr:cNvPr id="94" name="Группа 93"/>
        <xdr:cNvGrpSpPr/>
      </xdr:nvGrpSpPr>
      <xdr:grpSpPr>
        <a:xfrm>
          <a:off x="94130" y="2218763"/>
          <a:ext cx="2000250" cy="2552139"/>
          <a:chOff x="95250" y="2028825"/>
          <a:chExt cx="2000250" cy="2543735"/>
        </a:xfrm>
      </xdr:grpSpPr>
      <xdr:grpSp>
        <xdr:nvGrpSpPr>
          <xdr:cNvPr id="95" name="Группа 94"/>
          <xdr:cNvGrpSpPr/>
        </xdr:nvGrpSpPr>
        <xdr:grpSpPr>
          <a:xfrm>
            <a:off x="95250" y="2028825"/>
            <a:ext cx="1985627" cy="2543735"/>
            <a:chOff x="1680378" y="9928412"/>
            <a:chExt cx="1985627" cy="2543735"/>
          </a:xfrm>
        </xdr:grpSpPr>
        <xdr:pic>
          <xdr:nvPicPr>
            <xdr:cNvPr id="98" name="Рисунок 9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5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80378" y="11430000"/>
              <a:ext cx="1985627" cy="1042147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99" name="Рисунок 98"/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26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 l="15534" r="17326"/>
            <a:stretch/>
          </xdr:blipFill>
          <xdr:spPr bwMode="auto">
            <a:xfrm>
              <a:off x="1680883" y="9928412"/>
              <a:ext cx="1826558" cy="1497061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96" name="Рисунок 95"/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733550" y="3448051"/>
            <a:ext cx="361950" cy="578644"/>
          </a:xfrm>
          <a:prstGeom prst="rect">
            <a:avLst/>
          </a:prstGeom>
        </xdr:spPr>
      </xdr:pic>
      <xdr:pic>
        <xdr:nvPicPr>
          <xdr:cNvPr id="97" name="Рисунок 96"/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457325" y="3448051"/>
            <a:ext cx="361950" cy="578644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322730</xdr:colOff>
      <xdr:row>7</xdr:row>
      <xdr:rowOff>321609</xdr:rowOff>
    </xdr:from>
    <xdr:to>
      <xdr:col>1</xdr:col>
      <xdr:colOff>1875305</xdr:colOff>
      <xdr:row>7</xdr:row>
      <xdr:rowOff>851397</xdr:rowOff>
    </xdr:to>
    <xdr:pic>
      <xdr:nvPicPr>
        <xdr:cNvPr id="100" name="Рисунок 99"/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2730" y="4770344"/>
          <a:ext cx="1552575" cy="5297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316813</xdr:colOff>
      <xdr:row>7</xdr:row>
      <xdr:rowOff>312159</xdr:rowOff>
    </xdr:from>
    <xdr:to>
      <xdr:col>1</xdr:col>
      <xdr:colOff>1824247</xdr:colOff>
      <xdr:row>8</xdr:row>
      <xdr:rowOff>391258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31188" y="3769734"/>
          <a:ext cx="1507434" cy="793474"/>
        </a:xfrm>
        <a:prstGeom prst="rect">
          <a:avLst/>
        </a:prstGeom>
      </xdr:spPr>
    </xdr:pic>
    <xdr:clientData/>
  </xdr:twoCellAnchor>
  <xdr:twoCellAnchor editAs="oneCell">
    <xdr:from>
      <xdr:col>1</xdr:col>
      <xdr:colOff>114007</xdr:colOff>
      <xdr:row>10</xdr:row>
      <xdr:rowOff>1008</xdr:rowOff>
    </xdr:from>
    <xdr:to>
      <xdr:col>1</xdr:col>
      <xdr:colOff>2064561</xdr:colOff>
      <xdr:row>13</xdr:row>
      <xdr:rowOff>56453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4007" y="5226151"/>
          <a:ext cx="1950554" cy="545302"/>
        </a:xfrm>
        <a:prstGeom prst="rect">
          <a:avLst/>
        </a:prstGeom>
      </xdr:spPr>
    </xdr:pic>
    <xdr:clientData/>
  </xdr:twoCellAnchor>
  <xdr:twoCellAnchor editAs="oneCell">
    <xdr:from>
      <xdr:col>1</xdr:col>
      <xdr:colOff>279295</xdr:colOff>
      <xdr:row>26</xdr:row>
      <xdr:rowOff>136696</xdr:rowOff>
    </xdr:from>
    <xdr:to>
      <xdr:col>1</xdr:col>
      <xdr:colOff>652300</xdr:colOff>
      <xdr:row>29</xdr:row>
      <xdr:rowOff>276663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9295" y="8575846"/>
          <a:ext cx="373005" cy="605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1184121</xdr:colOff>
      <xdr:row>26</xdr:row>
      <xdr:rowOff>80788</xdr:rowOff>
    </xdr:from>
    <xdr:to>
      <xdr:col>1</xdr:col>
      <xdr:colOff>2022614</xdr:colOff>
      <xdr:row>29</xdr:row>
      <xdr:rowOff>187904</xdr:rowOff>
    </xdr:to>
    <xdr:pic>
      <xdr:nvPicPr>
        <xdr:cNvPr id="44" name="Рисунок 43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4121" y="8519938"/>
          <a:ext cx="838493" cy="572160"/>
        </a:xfrm>
        <a:prstGeom prst="rect">
          <a:avLst/>
        </a:prstGeom>
      </xdr:spPr>
    </xdr:pic>
    <xdr:clientData/>
  </xdr:twoCellAnchor>
  <xdr:twoCellAnchor>
    <xdr:from>
      <xdr:col>1</xdr:col>
      <xdr:colOff>232740</xdr:colOff>
      <xdr:row>24</xdr:row>
      <xdr:rowOff>85650</xdr:rowOff>
    </xdr:from>
    <xdr:to>
      <xdr:col>1</xdr:col>
      <xdr:colOff>704850</xdr:colOff>
      <xdr:row>25</xdr:row>
      <xdr:rowOff>276641</xdr:rowOff>
    </xdr:to>
    <xdr:pic>
      <xdr:nvPicPr>
        <xdr:cNvPr id="41" name="Рисунок 4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36271"/>
        <a:stretch/>
      </xdr:blipFill>
      <xdr:spPr bwMode="auto">
        <a:xfrm>
          <a:off x="232740" y="7800900"/>
          <a:ext cx="472110" cy="629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1144120</xdr:colOff>
      <xdr:row>24</xdr:row>
      <xdr:rowOff>56170</xdr:rowOff>
    </xdr:from>
    <xdr:to>
      <xdr:col>1</xdr:col>
      <xdr:colOff>1887607</xdr:colOff>
      <xdr:row>25</xdr:row>
      <xdr:rowOff>256721</xdr:rowOff>
    </xdr:to>
    <xdr:pic>
      <xdr:nvPicPr>
        <xdr:cNvPr id="42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4120" y="7771420"/>
          <a:ext cx="743487" cy="638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84894</xdr:colOff>
      <xdr:row>25</xdr:row>
      <xdr:rowOff>218663</xdr:rowOff>
    </xdr:from>
    <xdr:to>
      <xdr:col>1</xdr:col>
      <xdr:colOff>904875</xdr:colOff>
      <xdr:row>27</xdr:row>
      <xdr:rowOff>59222</xdr:rowOff>
    </xdr:to>
    <xdr:sp macro="" textlink="">
      <xdr:nvSpPr>
        <xdr:cNvPr id="45" name="TextBox 44"/>
        <xdr:cNvSpPr txBox="1"/>
      </xdr:nvSpPr>
      <xdr:spPr>
        <a:xfrm>
          <a:off x="84894" y="8372063"/>
          <a:ext cx="819981" cy="2691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Command 107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1056033</xdr:colOff>
      <xdr:row>25</xdr:row>
      <xdr:rowOff>190085</xdr:rowOff>
    </xdr:from>
    <xdr:to>
      <xdr:col>1</xdr:col>
      <xdr:colOff>1983684</xdr:colOff>
      <xdr:row>26</xdr:row>
      <xdr:rowOff>95250</xdr:rowOff>
    </xdr:to>
    <xdr:sp macro="" textlink="">
      <xdr:nvSpPr>
        <xdr:cNvPr id="46" name="TextBox 45"/>
        <xdr:cNvSpPr txBox="1"/>
      </xdr:nvSpPr>
      <xdr:spPr>
        <a:xfrm>
          <a:off x="1056033" y="8343485"/>
          <a:ext cx="927651" cy="1909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Special 630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89866</xdr:colOff>
      <xdr:row>29</xdr:row>
      <xdr:rowOff>224044</xdr:rowOff>
    </xdr:from>
    <xdr:to>
      <xdr:col>1</xdr:col>
      <xdr:colOff>909847</xdr:colOff>
      <xdr:row>29</xdr:row>
      <xdr:rowOff>400050</xdr:rowOff>
    </xdr:to>
    <xdr:sp macro="" textlink="">
      <xdr:nvSpPr>
        <xdr:cNvPr id="56" name="TextBox 55"/>
        <xdr:cNvSpPr txBox="1"/>
      </xdr:nvSpPr>
      <xdr:spPr>
        <a:xfrm>
          <a:off x="89866" y="9139444"/>
          <a:ext cx="819981" cy="1760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Command 10</a:t>
          </a:r>
          <a:r>
            <a:rPr lang="ru-RU" sz="900" b="1">
              <a:latin typeface="Arial cyr" panose="020B0604020202020204" pitchFamily="34" charset="0"/>
              <a:cs typeface="Arial cyr" panose="020B0604020202020204" pitchFamily="34" charset="0"/>
            </a:rPr>
            <a:t>8</a:t>
          </a:r>
        </a:p>
      </xdr:txBody>
    </xdr:sp>
    <xdr:clientData/>
  </xdr:twoCellAnchor>
  <xdr:twoCellAnchor>
    <xdr:from>
      <xdr:col>1</xdr:col>
      <xdr:colOff>1158030</xdr:colOff>
      <xdr:row>29</xdr:row>
      <xdr:rowOff>76200</xdr:rowOff>
    </xdr:from>
    <xdr:to>
      <xdr:col>1</xdr:col>
      <xdr:colOff>1978011</xdr:colOff>
      <xdr:row>29</xdr:row>
      <xdr:rowOff>438150</xdr:rowOff>
    </xdr:to>
    <xdr:sp macro="" textlink="">
      <xdr:nvSpPr>
        <xdr:cNvPr id="57" name="TextBox 56"/>
        <xdr:cNvSpPr txBox="1"/>
      </xdr:nvSpPr>
      <xdr:spPr>
        <a:xfrm>
          <a:off x="1158030" y="8991600"/>
          <a:ext cx="819981" cy="3619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Protect </a:t>
          </a:r>
        </a:p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switch 190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oneCellAnchor>
    <xdr:from>
      <xdr:col>1</xdr:col>
      <xdr:colOff>510268</xdr:colOff>
      <xdr:row>38</xdr:row>
      <xdr:rowOff>283028</xdr:rowOff>
    </xdr:from>
    <xdr:ext cx="257681" cy="16232"/>
    <xdr:pic>
      <xdr:nvPicPr>
        <xdr:cNvPr id="75" name="Рисунок 23" descr="C:\Documents and Settings\astafieva.NICE\Рабочий стол\1.png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547795">
          <a:off x="2910568" y="16523153"/>
          <a:ext cx="257681" cy="162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38100</xdr:colOff>
      <xdr:row>31</xdr:row>
      <xdr:rowOff>247650</xdr:rowOff>
    </xdr:from>
    <xdr:to>
      <xdr:col>1</xdr:col>
      <xdr:colOff>2255759</xdr:colOff>
      <xdr:row>32</xdr:row>
      <xdr:rowOff>403410</xdr:rowOff>
    </xdr:to>
    <xdr:pic>
      <xdr:nvPicPr>
        <xdr:cNvPr id="89" name="Рисунок 88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0" y="11005297"/>
          <a:ext cx="2217659" cy="145564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47</xdr:row>
      <xdr:rowOff>57150</xdr:rowOff>
    </xdr:from>
    <xdr:to>
      <xdr:col>1</xdr:col>
      <xdr:colOff>1376643</xdr:colOff>
      <xdr:row>48</xdr:row>
      <xdr:rowOff>3738</xdr:rowOff>
    </xdr:to>
    <xdr:pic>
      <xdr:nvPicPr>
        <xdr:cNvPr id="110" name="Рисунок 109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18621375"/>
          <a:ext cx="1319493" cy="994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354946</xdr:colOff>
      <xdr:row>47</xdr:row>
      <xdr:rowOff>979674</xdr:rowOff>
    </xdr:from>
    <xdr:ext cx="748218" cy="264560"/>
    <xdr:sp macro="" textlink="">
      <xdr:nvSpPr>
        <xdr:cNvPr id="111" name="TextBox 110"/>
        <xdr:cNvSpPr txBox="1"/>
      </xdr:nvSpPr>
      <xdr:spPr>
        <a:xfrm>
          <a:off x="354946" y="19543899"/>
          <a:ext cx="74821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OPTO-KIT</a:t>
          </a:r>
          <a:endParaRPr lang="ru-RU" sz="1100" b="1"/>
        </a:p>
      </xdr:txBody>
    </xdr:sp>
    <xdr:clientData/>
  </xdr:oneCellAnchor>
  <xdr:twoCellAnchor editAs="oneCell">
    <xdr:from>
      <xdr:col>1</xdr:col>
      <xdr:colOff>419660</xdr:colOff>
      <xdr:row>48</xdr:row>
      <xdr:rowOff>123828</xdr:rowOff>
    </xdr:from>
    <xdr:to>
      <xdr:col>1</xdr:col>
      <xdr:colOff>1051391</xdr:colOff>
      <xdr:row>51</xdr:row>
      <xdr:rowOff>87610</xdr:rowOff>
    </xdr:to>
    <xdr:pic>
      <xdr:nvPicPr>
        <xdr:cNvPr id="112" name="Рисунок 111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660" y="19735803"/>
          <a:ext cx="631731" cy="573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366431</xdr:colOff>
      <xdr:row>50</xdr:row>
      <xdr:rowOff>151281</xdr:rowOff>
    </xdr:from>
    <xdr:ext cx="740074" cy="264560"/>
    <xdr:sp macro="" textlink="">
      <xdr:nvSpPr>
        <xdr:cNvPr id="113" name="TextBox 112"/>
        <xdr:cNvSpPr txBox="1"/>
      </xdr:nvSpPr>
      <xdr:spPr>
        <a:xfrm>
          <a:off x="366431" y="20210931"/>
          <a:ext cx="74007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ZM-SKS B</a:t>
          </a:r>
          <a:endParaRPr lang="ru-RU" sz="1100" b="1"/>
        </a:p>
      </xdr:txBody>
    </xdr:sp>
    <xdr:clientData/>
  </xdr:oneCellAnchor>
  <xdr:twoCellAnchor editAs="oneCell">
    <xdr:from>
      <xdr:col>1</xdr:col>
      <xdr:colOff>1438275</xdr:colOff>
      <xdr:row>47</xdr:row>
      <xdr:rowOff>50707</xdr:rowOff>
    </xdr:from>
    <xdr:to>
      <xdr:col>1</xdr:col>
      <xdr:colOff>2406183</xdr:colOff>
      <xdr:row>47</xdr:row>
      <xdr:rowOff>887424</xdr:rowOff>
    </xdr:to>
    <xdr:pic>
      <xdr:nvPicPr>
        <xdr:cNvPr id="116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38275" y="18614932"/>
          <a:ext cx="967908" cy="836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1665754</xdr:colOff>
      <xdr:row>47</xdr:row>
      <xdr:rowOff>884846</xdr:rowOff>
    </xdr:from>
    <xdr:ext cx="529760" cy="264560"/>
    <xdr:sp macro="" textlink="">
      <xdr:nvSpPr>
        <xdr:cNvPr id="117" name="TextBox 116"/>
        <xdr:cNvSpPr txBox="1"/>
      </xdr:nvSpPr>
      <xdr:spPr>
        <a:xfrm>
          <a:off x="1665754" y="19449071"/>
          <a:ext cx="52976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100" b="1"/>
            <a:t>A-bo</a:t>
          </a:r>
          <a:r>
            <a:rPr lang="ru-RU" sz="1100" b="1"/>
            <a:t>х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1657350</xdr:colOff>
          <xdr:row>40</xdr:row>
          <xdr:rowOff>123825</xdr:rowOff>
        </xdr:from>
        <xdr:to>
          <xdr:col>1</xdr:col>
          <xdr:colOff>2333625</xdr:colOff>
          <xdr:row>42</xdr:row>
          <xdr:rowOff>533400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66675</xdr:colOff>
      <xdr:row>33</xdr:row>
      <xdr:rowOff>367411</xdr:rowOff>
    </xdr:from>
    <xdr:to>
      <xdr:col>1</xdr:col>
      <xdr:colOff>900112</xdr:colOff>
      <xdr:row>36</xdr:row>
      <xdr:rowOff>677236</xdr:rowOff>
    </xdr:to>
    <xdr:pic>
      <xdr:nvPicPr>
        <xdr:cNvPr id="121" name="Рисунок 120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1050" y="14264386"/>
          <a:ext cx="833437" cy="1470194"/>
        </a:xfrm>
        <a:prstGeom prst="rect">
          <a:avLst/>
        </a:prstGeom>
      </xdr:spPr>
    </xdr:pic>
    <xdr:clientData/>
  </xdr:twoCellAnchor>
  <xdr:twoCellAnchor editAs="oneCell">
    <xdr:from>
      <xdr:col>1</xdr:col>
      <xdr:colOff>791413</xdr:colOff>
      <xdr:row>36</xdr:row>
      <xdr:rowOff>50707</xdr:rowOff>
    </xdr:from>
    <xdr:to>
      <xdr:col>1</xdr:col>
      <xdr:colOff>1400731</xdr:colOff>
      <xdr:row>36</xdr:row>
      <xdr:rowOff>683138</xdr:rowOff>
    </xdr:to>
    <xdr:pic>
      <xdr:nvPicPr>
        <xdr:cNvPr id="122" name="Рисунок 121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05788" y="15119257"/>
          <a:ext cx="609318" cy="632431"/>
        </a:xfrm>
        <a:prstGeom prst="rect">
          <a:avLst/>
        </a:prstGeom>
      </xdr:spPr>
    </xdr:pic>
    <xdr:clientData/>
  </xdr:twoCellAnchor>
  <xdr:twoCellAnchor editAs="oneCell">
    <xdr:from>
      <xdr:col>1</xdr:col>
      <xdr:colOff>1368796</xdr:colOff>
      <xdr:row>35</xdr:row>
      <xdr:rowOff>145676</xdr:rowOff>
    </xdr:from>
    <xdr:to>
      <xdr:col>1</xdr:col>
      <xdr:colOff>2056557</xdr:colOff>
      <xdr:row>36</xdr:row>
      <xdr:rowOff>704057</xdr:rowOff>
    </xdr:to>
    <xdr:pic>
      <xdr:nvPicPr>
        <xdr:cNvPr id="123" name="Рисунок 122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83171" y="15042776"/>
          <a:ext cx="687761" cy="718623"/>
        </a:xfrm>
        <a:prstGeom prst="rect">
          <a:avLst/>
        </a:prstGeom>
      </xdr:spPr>
    </xdr:pic>
    <xdr:clientData/>
  </xdr:twoCellAnchor>
  <xdr:twoCellAnchor>
    <xdr:from>
      <xdr:col>1</xdr:col>
      <xdr:colOff>1908362</xdr:colOff>
      <xdr:row>33</xdr:row>
      <xdr:rowOff>356207</xdr:rowOff>
    </xdr:from>
    <xdr:to>
      <xdr:col>1</xdr:col>
      <xdr:colOff>2590708</xdr:colOff>
      <xdr:row>36</xdr:row>
      <xdr:rowOff>281407</xdr:rowOff>
    </xdr:to>
    <xdr:pic>
      <xdr:nvPicPr>
        <xdr:cNvPr id="124" name="Рисунок 6" descr="image00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22737" y="14253182"/>
          <a:ext cx="682346" cy="109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</xdr:row>
      <xdr:rowOff>144697</xdr:rowOff>
    </xdr:from>
    <xdr:to>
      <xdr:col>1</xdr:col>
      <xdr:colOff>1666875</xdr:colOff>
      <xdr:row>41</xdr:row>
      <xdr:rowOff>29977</xdr:rowOff>
    </xdr:to>
    <xdr:pic>
      <xdr:nvPicPr>
        <xdr:cNvPr id="125" name="Рисунок 124"/>
        <xdr:cNvPicPr/>
      </xdr:nvPicPr>
      <xdr:blipFill>
        <a:blip xmlns:r="http://schemas.openxmlformats.org/officeDocument/2006/relationships" r:embed="rId1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575197"/>
          <a:ext cx="1666875" cy="10506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560693</xdr:colOff>
      <xdr:row>40</xdr:row>
      <xdr:rowOff>139310</xdr:rowOff>
    </xdr:from>
    <xdr:to>
      <xdr:col>1</xdr:col>
      <xdr:colOff>1248455</xdr:colOff>
      <xdr:row>42</xdr:row>
      <xdr:rowOff>409837</xdr:rowOff>
    </xdr:to>
    <xdr:pic>
      <xdr:nvPicPr>
        <xdr:cNvPr id="126" name="Рисунок 125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5068" y="17093810"/>
          <a:ext cx="687762" cy="716523"/>
        </a:xfrm>
        <a:prstGeom prst="rect">
          <a:avLst/>
        </a:prstGeom>
      </xdr:spPr>
    </xdr:pic>
    <xdr:clientData/>
  </xdr:twoCellAnchor>
  <xdr:twoCellAnchor editAs="oneCell">
    <xdr:from>
      <xdr:col>1</xdr:col>
      <xdr:colOff>1611247</xdr:colOff>
      <xdr:row>38</xdr:row>
      <xdr:rowOff>105555</xdr:rowOff>
    </xdr:from>
    <xdr:to>
      <xdr:col>1</xdr:col>
      <xdr:colOff>2364441</xdr:colOff>
      <xdr:row>40</xdr:row>
      <xdr:rowOff>206311</xdr:rowOff>
    </xdr:to>
    <xdr:pic>
      <xdr:nvPicPr>
        <xdr:cNvPr id="127" name="Рисунок 126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11247" y="15536055"/>
          <a:ext cx="753194" cy="974814"/>
        </a:xfrm>
        <a:prstGeom prst="rect">
          <a:avLst/>
        </a:prstGeom>
      </xdr:spPr>
    </xdr:pic>
    <xdr:clientData/>
  </xdr:twoCellAnchor>
  <xdr:oneCellAnchor>
    <xdr:from>
      <xdr:col>1</xdr:col>
      <xdr:colOff>308000</xdr:colOff>
      <xdr:row>36</xdr:row>
      <xdr:rowOff>697505</xdr:rowOff>
    </xdr:from>
    <xdr:ext cx="1934119" cy="264560"/>
    <xdr:sp macro="" textlink="">
      <xdr:nvSpPr>
        <xdr:cNvPr id="128" name="TextBox 127"/>
        <xdr:cNvSpPr txBox="1"/>
      </xdr:nvSpPr>
      <xdr:spPr>
        <a:xfrm>
          <a:off x="308000" y="15354799"/>
          <a:ext cx="193411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STA</a:t>
          </a:r>
          <a:r>
            <a:rPr lang="en-US" sz="1100" b="1" baseline="0"/>
            <a:t> / STAW + CS300 + </a:t>
          </a:r>
          <a:r>
            <a:rPr lang="ru-RU" sz="1100" b="1" baseline="0"/>
            <a:t>кабель</a:t>
          </a:r>
          <a:endParaRPr lang="ru-RU" sz="1100" b="1"/>
        </a:p>
      </xdr:txBody>
    </xdr:sp>
    <xdr:clientData/>
  </xdr:oneCellAnchor>
  <xdr:oneCellAnchor>
    <xdr:from>
      <xdr:col>1</xdr:col>
      <xdr:colOff>145673</xdr:colOff>
      <xdr:row>42</xdr:row>
      <xdr:rowOff>488856</xdr:rowOff>
    </xdr:from>
    <xdr:ext cx="2368277" cy="264560"/>
    <xdr:sp macro="" textlink="">
      <xdr:nvSpPr>
        <xdr:cNvPr id="129" name="TextBox 128"/>
        <xdr:cNvSpPr txBox="1"/>
      </xdr:nvSpPr>
      <xdr:spPr>
        <a:xfrm>
          <a:off x="145673" y="17476974"/>
          <a:ext cx="236827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 baseline="0"/>
            <a:t>MDF + CS300 + </a:t>
          </a:r>
          <a:r>
            <a:rPr lang="ru-RU" sz="1100" b="1" baseline="0"/>
            <a:t>кабель </a:t>
          </a:r>
          <a:r>
            <a:rPr lang="en-US" sz="1100" b="1" baseline="0"/>
            <a:t>+</a:t>
          </a:r>
          <a:r>
            <a:rPr lang="ru-RU" sz="1100" b="1" baseline="0"/>
            <a:t> кронштейн</a:t>
          </a:r>
          <a:r>
            <a:rPr lang="en-US" sz="1100" b="1" baseline="0"/>
            <a:t> </a:t>
          </a:r>
          <a:endParaRPr lang="ru-RU" sz="1100" b="1"/>
        </a:p>
      </xdr:txBody>
    </xdr:sp>
    <xdr:clientData/>
  </xdr:oneCellAnchor>
  <xdr:twoCellAnchor editAs="oneCell">
    <xdr:from>
      <xdr:col>1</xdr:col>
      <xdr:colOff>1000966</xdr:colOff>
      <xdr:row>33</xdr:row>
      <xdr:rowOff>295275</xdr:rowOff>
    </xdr:from>
    <xdr:to>
      <xdr:col>1</xdr:col>
      <xdr:colOff>1711139</xdr:colOff>
      <xdr:row>36</xdr:row>
      <xdr:rowOff>94171</xdr:rowOff>
    </xdr:to>
    <xdr:pic>
      <xdr:nvPicPr>
        <xdr:cNvPr id="130" name="Рисунок 129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15341" y="14192250"/>
          <a:ext cx="710173" cy="959265"/>
        </a:xfrm>
        <a:prstGeom prst="rect">
          <a:avLst/>
        </a:prstGeom>
      </xdr:spPr>
    </xdr:pic>
    <xdr:clientData/>
  </xdr:twoCellAnchor>
  <xdr:twoCellAnchor>
    <xdr:from>
      <xdr:col>1</xdr:col>
      <xdr:colOff>315875</xdr:colOff>
      <xdr:row>60</xdr:row>
      <xdr:rowOff>47625</xdr:rowOff>
    </xdr:from>
    <xdr:to>
      <xdr:col>1</xdr:col>
      <xdr:colOff>871350</xdr:colOff>
      <xdr:row>62</xdr:row>
      <xdr:rowOff>291866</xdr:rowOff>
    </xdr:to>
    <xdr:pic>
      <xdr:nvPicPr>
        <xdr:cNvPr id="148" name="Рисунок 147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0250" y="22707600"/>
          <a:ext cx="555475" cy="730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242861</xdr:colOff>
      <xdr:row>62</xdr:row>
      <xdr:rowOff>251856</xdr:rowOff>
    </xdr:from>
    <xdr:to>
      <xdr:col>1</xdr:col>
      <xdr:colOff>972629</xdr:colOff>
      <xdr:row>64</xdr:row>
      <xdr:rowOff>32301</xdr:rowOff>
    </xdr:to>
    <xdr:sp macro="" textlink="">
      <xdr:nvSpPr>
        <xdr:cNvPr id="149" name="TextBox 148"/>
        <xdr:cNvSpPr txBox="1"/>
      </xdr:nvSpPr>
      <xdr:spPr>
        <a:xfrm>
          <a:off x="957236" y="23397606"/>
          <a:ext cx="729768" cy="2757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de-DE" sz="1100" b="1"/>
            <a:t>Digital CS</a:t>
          </a:r>
          <a:endParaRPr lang="ru-RU" sz="1100" b="1"/>
        </a:p>
      </xdr:txBody>
    </xdr:sp>
    <xdr:clientData/>
  </xdr:twoCellAnchor>
  <xdr:twoCellAnchor>
    <xdr:from>
      <xdr:col>1</xdr:col>
      <xdr:colOff>1193777</xdr:colOff>
      <xdr:row>61</xdr:row>
      <xdr:rowOff>12377</xdr:rowOff>
    </xdr:from>
    <xdr:to>
      <xdr:col>1</xdr:col>
      <xdr:colOff>1871456</xdr:colOff>
      <xdr:row>62</xdr:row>
      <xdr:rowOff>219379</xdr:rowOff>
    </xdr:to>
    <xdr:pic>
      <xdr:nvPicPr>
        <xdr:cNvPr id="150" name="Рисунок 149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8152" y="22834277"/>
          <a:ext cx="677679" cy="530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1123950</xdr:colOff>
      <xdr:row>62</xdr:row>
      <xdr:rowOff>219106</xdr:rowOff>
    </xdr:from>
    <xdr:to>
      <xdr:col>1</xdr:col>
      <xdr:colOff>1978250</xdr:colOff>
      <xdr:row>63</xdr:row>
      <xdr:rowOff>171001</xdr:rowOff>
    </xdr:to>
    <xdr:sp macro="" textlink="">
      <xdr:nvSpPr>
        <xdr:cNvPr id="151" name="TextBox 150"/>
        <xdr:cNvSpPr txBox="1"/>
      </xdr:nvSpPr>
      <xdr:spPr>
        <a:xfrm>
          <a:off x="1838325" y="23364856"/>
          <a:ext cx="854300" cy="2757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 b="1"/>
            <a:t>ЖК-панель</a:t>
          </a:r>
        </a:p>
      </xdr:txBody>
    </xdr:sp>
    <xdr:clientData/>
  </xdr:twoCellAnchor>
  <xdr:twoCellAnchor editAs="oneCell">
    <xdr:from>
      <xdr:col>1</xdr:col>
      <xdr:colOff>466725</xdr:colOff>
      <xdr:row>52</xdr:row>
      <xdr:rowOff>9524</xdr:rowOff>
    </xdr:from>
    <xdr:to>
      <xdr:col>1</xdr:col>
      <xdr:colOff>2025744</xdr:colOff>
      <xdr:row>55</xdr:row>
      <xdr:rowOff>127602</xdr:rowOff>
    </xdr:to>
    <xdr:pic>
      <xdr:nvPicPr>
        <xdr:cNvPr id="152" name="Рисунок 151"/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6725" y="20440649"/>
          <a:ext cx="1559019" cy="746727"/>
        </a:xfrm>
        <a:prstGeom prst="rect">
          <a:avLst/>
        </a:prstGeom>
      </xdr:spPr>
    </xdr:pic>
    <xdr:clientData/>
  </xdr:twoCellAnchor>
  <xdr:oneCellAnchor>
    <xdr:from>
      <xdr:col>1</xdr:col>
      <xdr:colOff>609880</xdr:colOff>
      <xdr:row>55</xdr:row>
      <xdr:rowOff>20729</xdr:rowOff>
    </xdr:from>
    <xdr:ext cx="1363258" cy="264560"/>
    <xdr:sp macro="" textlink="">
      <xdr:nvSpPr>
        <xdr:cNvPr id="153" name="TextBox 152"/>
        <xdr:cNvSpPr txBox="1"/>
      </xdr:nvSpPr>
      <xdr:spPr>
        <a:xfrm>
          <a:off x="609880" y="21080504"/>
          <a:ext cx="136325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/>
            <a:t>сигнальные лампы</a:t>
          </a:r>
        </a:p>
      </xdr:txBody>
    </xdr:sp>
    <xdr:clientData/>
  </xdr:oneCellAnchor>
  <xdr:twoCellAnchor editAs="oneCell">
    <xdr:from>
      <xdr:col>1</xdr:col>
      <xdr:colOff>1089494</xdr:colOff>
      <xdr:row>48</xdr:row>
      <xdr:rowOff>92727</xdr:rowOff>
    </xdr:from>
    <xdr:to>
      <xdr:col>1</xdr:col>
      <xdr:colOff>2442603</xdr:colOff>
      <xdr:row>50</xdr:row>
      <xdr:rowOff>66674</xdr:rowOff>
    </xdr:to>
    <xdr:pic>
      <xdr:nvPicPr>
        <xdr:cNvPr id="154" name="Рисунок 15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1029" b="11769"/>
        <a:stretch/>
      </xdr:blipFill>
      <xdr:spPr bwMode="auto">
        <a:xfrm>
          <a:off x="1089494" y="19704702"/>
          <a:ext cx="1353109" cy="4216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1196510</xdr:colOff>
      <xdr:row>50</xdr:row>
      <xdr:rowOff>117939</xdr:rowOff>
    </xdr:from>
    <xdr:ext cx="1242391" cy="264560"/>
    <xdr:sp macro="" textlink="">
      <xdr:nvSpPr>
        <xdr:cNvPr id="155" name="TextBox 154"/>
        <xdr:cNvSpPr txBox="1"/>
      </xdr:nvSpPr>
      <xdr:spPr>
        <a:xfrm>
          <a:off x="1196510" y="20177589"/>
          <a:ext cx="124239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/>
            <a:t>цепная</a:t>
          </a:r>
          <a:r>
            <a:rPr lang="ru-RU" sz="1100" b="1" baseline="0"/>
            <a:t> передача</a:t>
          </a:r>
          <a:endParaRPr lang="ru-RU" sz="1100" b="1"/>
        </a:p>
      </xdr:txBody>
    </xdr:sp>
    <xdr:clientData/>
  </xdr:oneCellAnchor>
  <xdr:twoCellAnchor editAs="oneCell">
    <xdr:from>
      <xdr:col>1</xdr:col>
      <xdr:colOff>381000</xdr:colOff>
      <xdr:row>65</xdr:row>
      <xdr:rowOff>9524</xdr:rowOff>
    </xdr:from>
    <xdr:to>
      <xdr:col>1</xdr:col>
      <xdr:colOff>1940019</xdr:colOff>
      <xdr:row>69</xdr:row>
      <xdr:rowOff>158976</xdr:rowOff>
    </xdr:to>
    <xdr:pic>
      <xdr:nvPicPr>
        <xdr:cNvPr id="161" name="Рисунок 160"/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500" y="24422099"/>
          <a:ext cx="1559019" cy="786507"/>
        </a:xfrm>
        <a:prstGeom prst="rect">
          <a:avLst/>
        </a:prstGeom>
      </xdr:spPr>
    </xdr:pic>
    <xdr:clientData/>
  </xdr:twoCellAnchor>
  <xdr:oneCellAnchor>
    <xdr:from>
      <xdr:col>1</xdr:col>
      <xdr:colOff>486055</xdr:colOff>
      <xdr:row>69</xdr:row>
      <xdr:rowOff>30254</xdr:rowOff>
    </xdr:from>
    <xdr:ext cx="1363258" cy="264560"/>
    <xdr:sp macro="" textlink="">
      <xdr:nvSpPr>
        <xdr:cNvPr id="162" name="TextBox 161"/>
        <xdr:cNvSpPr txBox="1"/>
      </xdr:nvSpPr>
      <xdr:spPr>
        <a:xfrm>
          <a:off x="1200430" y="25843004"/>
          <a:ext cx="136325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/>
            <a:t>сигнальные лампы</a:t>
          </a:r>
        </a:p>
      </xdr:txBody>
    </xdr:sp>
    <xdr:clientData/>
  </xdr:oneCellAnchor>
  <xdr:twoCellAnchor editAs="oneCell">
    <xdr:from>
      <xdr:col>1</xdr:col>
      <xdr:colOff>503426</xdr:colOff>
      <xdr:row>72</xdr:row>
      <xdr:rowOff>16527</xdr:rowOff>
    </xdr:from>
    <xdr:to>
      <xdr:col>1</xdr:col>
      <xdr:colOff>1856535</xdr:colOff>
      <xdr:row>74</xdr:row>
      <xdr:rowOff>2239</xdr:rowOff>
    </xdr:to>
    <xdr:pic>
      <xdr:nvPicPr>
        <xdr:cNvPr id="163" name="Рисунок 16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1029" b="11769"/>
        <a:stretch/>
      </xdr:blipFill>
      <xdr:spPr bwMode="auto">
        <a:xfrm>
          <a:off x="503426" y="26002968"/>
          <a:ext cx="1353109" cy="41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581867</xdr:colOff>
      <xdr:row>73</xdr:row>
      <xdr:rowOff>160521</xdr:rowOff>
    </xdr:from>
    <xdr:ext cx="1242391" cy="264560"/>
    <xdr:sp macro="" textlink="">
      <xdr:nvSpPr>
        <xdr:cNvPr id="164" name="TextBox 163"/>
        <xdr:cNvSpPr txBox="1"/>
      </xdr:nvSpPr>
      <xdr:spPr>
        <a:xfrm>
          <a:off x="581867" y="26303845"/>
          <a:ext cx="124239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/>
            <a:t>цепная</a:t>
          </a:r>
          <a:r>
            <a:rPr lang="ru-RU" sz="1100" b="1" baseline="0"/>
            <a:t> передача</a:t>
          </a:r>
          <a:endParaRPr lang="ru-RU" sz="1100" b="1"/>
        </a:p>
      </xdr:txBody>
    </xdr:sp>
    <xdr:clientData/>
  </xdr:oneCellAnchor>
  <xdr:oneCellAnchor>
    <xdr:from>
      <xdr:col>1</xdr:col>
      <xdr:colOff>714375</xdr:colOff>
      <xdr:row>32</xdr:row>
      <xdr:rowOff>657225</xdr:rowOff>
    </xdr:from>
    <xdr:ext cx="1030090" cy="264560"/>
    <xdr:sp macro="" textlink="">
      <xdr:nvSpPr>
        <xdr:cNvPr id="187" name="TextBox 186"/>
        <xdr:cNvSpPr txBox="1"/>
      </xdr:nvSpPr>
      <xdr:spPr>
        <a:xfrm>
          <a:off x="714375" y="12334875"/>
          <a:ext cx="10300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STA</a:t>
          </a:r>
          <a:r>
            <a:rPr lang="ru-RU" sz="1100" b="1"/>
            <a:t>С</a:t>
          </a:r>
          <a:r>
            <a:rPr lang="en-US" sz="1100" b="1" baseline="0"/>
            <a:t> / STAW</a:t>
          </a:r>
          <a:r>
            <a:rPr lang="ru-RU" sz="1100" b="1" baseline="0"/>
            <a:t>С</a:t>
          </a:r>
          <a:endParaRPr lang="ru-RU" sz="1100" b="1"/>
        </a:p>
      </xdr:txBody>
    </xdr:sp>
    <xdr:clientData/>
  </xdr:oneCellAnchor>
  <xdr:oneCellAnchor>
    <xdr:from>
      <xdr:col>1</xdr:col>
      <xdr:colOff>695325</xdr:colOff>
      <xdr:row>6</xdr:row>
      <xdr:rowOff>266700</xdr:rowOff>
    </xdr:from>
    <xdr:ext cx="1311128" cy="264560"/>
    <xdr:sp macro="" textlink="">
      <xdr:nvSpPr>
        <xdr:cNvPr id="188" name="TextBox 187"/>
        <xdr:cNvSpPr txBox="1"/>
      </xdr:nvSpPr>
      <xdr:spPr>
        <a:xfrm>
          <a:off x="695325" y="3124200"/>
          <a:ext cx="131112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100" b="1"/>
            <a:t>Comfort</a:t>
          </a:r>
          <a:r>
            <a:rPr lang="de-DE" sz="1100" b="1" baseline="0"/>
            <a:t> 50/60/60L</a:t>
          </a:r>
          <a:endParaRPr lang="ru-RU" sz="1100" b="1"/>
        </a:p>
      </xdr:txBody>
    </xdr:sp>
    <xdr:clientData/>
  </xdr:oneCellAnchor>
  <xdr:oneCellAnchor>
    <xdr:from>
      <xdr:col>1</xdr:col>
      <xdr:colOff>428625</xdr:colOff>
      <xdr:row>8</xdr:row>
      <xdr:rowOff>438150</xdr:rowOff>
    </xdr:from>
    <xdr:ext cx="1190903" cy="264560"/>
    <xdr:sp macro="" textlink="">
      <xdr:nvSpPr>
        <xdr:cNvPr id="189" name="TextBox 188"/>
        <xdr:cNvSpPr txBox="1"/>
      </xdr:nvSpPr>
      <xdr:spPr>
        <a:xfrm>
          <a:off x="428625" y="4610100"/>
          <a:ext cx="11909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de-DE" sz="1100" b="1"/>
            <a:t>Comfort</a:t>
          </a:r>
          <a:r>
            <a:rPr lang="de-DE" sz="1100" b="1" baseline="0"/>
            <a:t> 270/280</a:t>
          </a:r>
        </a:p>
      </xdr:txBody>
    </xdr:sp>
    <xdr:clientData/>
  </xdr:oneCellAnchor>
  <xdr:twoCellAnchor editAs="oneCell">
    <xdr:from>
      <xdr:col>1</xdr:col>
      <xdr:colOff>108057</xdr:colOff>
      <xdr:row>0</xdr:row>
      <xdr:rowOff>78443</xdr:rowOff>
    </xdr:from>
    <xdr:to>
      <xdr:col>1</xdr:col>
      <xdr:colOff>1822556</xdr:colOff>
      <xdr:row>0</xdr:row>
      <xdr:rowOff>566983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057" y="78443"/>
          <a:ext cx="1714499" cy="4885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107674</xdr:colOff>
      <xdr:row>20</xdr:row>
      <xdr:rowOff>326568</xdr:rowOff>
    </xdr:from>
    <xdr:to>
      <xdr:col>1</xdr:col>
      <xdr:colOff>1756328</xdr:colOff>
      <xdr:row>24</xdr:row>
      <xdr:rowOff>217710</xdr:rowOff>
    </xdr:to>
    <xdr:grpSp>
      <xdr:nvGrpSpPr>
        <xdr:cNvPr id="70" name="Группа 69"/>
        <xdr:cNvGrpSpPr/>
      </xdr:nvGrpSpPr>
      <xdr:grpSpPr>
        <a:xfrm>
          <a:off x="107674" y="7592782"/>
          <a:ext cx="1648654" cy="816428"/>
          <a:chOff x="107674" y="7768292"/>
          <a:chExt cx="1648654" cy="1200557"/>
        </a:xfrm>
      </xdr:grpSpPr>
      <xdr:pic>
        <xdr:nvPicPr>
          <xdr:cNvPr id="71" name="Рисунок 70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09017" y="7888184"/>
            <a:ext cx="509625" cy="45571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2" name="Рисунок 71"/>
          <xdr:cNvPicPr>
            <a:picLocks noChangeAspect="1"/>
          </xdr:cNvPicPr>
        </xdr:nvPicPr>
        <xdr:blipFill rotWithShape="1">
          <a:blip xmlns:r="http://schemas.openxmlformats.org/officeDocument/2006/relationships" r:embed="rId2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81146" y="7768292"/>
            <a:ext cx="567601" cy="518458"/>
          </a:xfrm>
          <a:prstGeom prst="rect">
            <a:avLst/>
          </a:prstGeom>
        </xdr:spPr>
      </xdr:pic>
      <xdr:sp macro="" textlink="">
        <xdr:nvSpPr>
          <xdr:cNvPr id="73" name="TextBox 72"/>
          <xdr:cNvSpPr txBox="1"/>
        </xdr:nvSpPr>
        <xdr:spPr>
          <a:xfrm>
            <a:off x="107674" y="8261902"/>
            <a:ext cx="687456" cy="70694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</a:p>
          <a:p>
            <a:pPr algn="ctr"/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</a:t>
            </a:r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39.2 / 343.2</a:t>
            </a:r>
            <a:endParaRPr lang="ru-RU" sz="900" b="1">
              <a:latin typeface="Arial cyr" panose="020B0604020202020204" pitchFamily="34" charset="0"/>
              <a:cs typeface="Arial cyr" panose="020B0604020202020204" pitchFamily="34" charset="0"/>
            </a:endParaRPr>
          </a:p>
        </xdr:txBody>
      </xdr:sp>
      <xdr:sp macro="" textlink="">
        <xdr:nvSpPr>
          <xdr:cNvPr id="74" name="TextBox 73"/>
          <xdr:cNvSpPr txBox="1"/>
        </xdr:nvSpPr>
        <xdr:spPr>
          <a:xfrm>
            <a:off x="1176545" y="8284265"/>
            <a:ext cx="579783" cy="3444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</a:t>
            </a:r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23</a:t>
            </a:r>
            <a:endParaRPr lang="ru-RU" sz="900" b="1">
              <a:latin typeface="Arial cyr" panose="020B0604020202020204" pitchFamily="34" charset="0"/>
              <a:cs typeface="Arial cyr" panose="020B0604020202020204" pitchFamily="34" charset="0"/>
            </a:endParaRPr>
          </a:p>
        </xdr:txBody>
      </xdr:sp>
    </xdr:grpSp>
    <xdr:clientData/>
  </xdr:twoCellAnchor>
  <xdr:twoCellAnchor>
    <xdr:from>
      <xdr:col>1</xdr:col>
      <xdr:colOff>178493</xdr:colOff>
      <xdr:row>18</xdr:row>
      <xdr:rowOff>142875</xdr:rowOff>
    </xdr:from>
    <xdr:to>
      <xdr:col>1</xdr:col>
      <xdr:colOff>2309606</xdr:colOff>
      <xdr:row>21</xdr:row>
      <xdr:rowOff>0</xdr:rowOff>
    </xdr:to>
    <xdr:grpSp>
      <xdr:nvGrpSpPr>
        <xdr:cNvPr id="76" name="Группа 75"/>
        <xdr:cNvGrpSpPr/>
      </xdr:nvGrpSpPr>
      <xdr:grpSpPr>
        <a:xfrm>
          <a:off x="178493" y="6810375"/>
          <a:ext cx="2131113" cy="782411"/>
          <a:chOff x="92768" y="6715125"/>
          <a:chExt cx="2131113" cy="864682"/>
        </a:xfrm>
      </xdr:grpSpPr>
      <xdr:sp macro="" textlink="">
        <xdr:nvSpPr>
          <xdr:cNvPr id="77" name="TextBox 76"/>
          <xdr:cNvSpPr txBox="1"/>
        </xdr:nvSpPr>
        <xdr:spPr>
          <a:xfrm>
            <a:off x="92768" y="7252688"/>
            <a:ext cx="612911" cy="24141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382</a:t>
            </a:r>
          </a:p>
        </xdr:txBody>
      </xdr:sp>
      <xdr:pic>
        <xdr:nvPicPr>
          <xdr:cNvPr id="78" name="Рисунок 77"/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773380" y="6880727"/>
            <a:ext cx="256274" cy="341279"/>
          </a:xfrm>
          <a:prstGeom prst="rect">
            <a:avLst/>
          </a:prstGeom>
        </xdr:spPr>
      </xdr:pic>
      <xdr:sp macro="" textlink="">
        <xdr:nvSpPr>
          <xdr:cNvPr id="79" name="TextBox 78"/>
          <xdr:cNvSpPr txBox="1"/>
        </xdr:nvSpPr>
        <xdr:spPr>
          <a:xfrm>
            <a:off x="838615" y="7240243"/>
            <a:ext cx="554935" cy="27746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384</a:t>
            </a:r>
          </a:p>
        </xdr:txBody>
      </xdr:sp>
      <xdr:sp macro="" textlink="">
        <xdr:nvSpPr>
          <xdr:cNvPr id="80" name="TextBox 79"/>
          <xdr:cNvSpPr txBox="1"/>
        </xdr:nvSpPr>
        <xdr:spPr>
          <a:xfrm>
            <a:off x="1644099" y="7230718"/>
            <a:ext cx="579782" cy="34908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</a:t>
            </a:r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13</a:t>
            </a:r>
            <a:endParaRPr lang="ru-RU" sz="900" b="1">
              <a:latin typeface="Arial cyr" panose="020B0604020202020204" pitchFamily="34" charset="0"/>
              <a:cs typeface="Arial cyr" panose="020B0604020202020204" pitchFamily="34" charset="0"/>
            </a:endParaRPr>
          </a:p>
        </xdr:txBody>
      </xdr:sp>
      <xdr:pic>
        <xdr:nvPicPr>
          <xdr:cNvPr id="81" name="Рисунок 80"/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38125" y="6715125"/>
            <a:ext cx="291351" cy="470010"/>
          </a:xfrm>
          <a:prstGeom prst="rect">
            <a:avLst/>
          </a:prstGeom>
        </xdr:spPr>
      </xdr:pic>
      <xdr:pic>
        <xdr:nvPicPr>
          <xdr:cNvPr id="82" name="Рисунок 81"/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923925" y="6724650"/>
            <a:ext cx="270895" cy="47064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107674</xdr:colOff>
      <xdr:row>80</xdr:row>
      <xdr:rowOff>38100</xdr:rowOff>
    </xdr:from>
    <xdr:to>
      <xdr:col>1</xdr:col>
      <xdr:colOff>1756328</xdr:colOff>
      <xdr:row>84</xdr:row>
      <xdr:rowOff>0</xdr:rowOff>
    </xdr:to>
    <xdr:grpSp>
      <xdr:nvGrpSpPr>
        <xdr:cNvPr id="83" name="Группа 82"/>
        <xdr:cNvGrpSpPr/>
      </xdr:nvGrpSpPr>
      <xdr:grpSpPr>
        <a:xfrm>
          <a:off x="107674" y="25429029"/>
          <a:ext cx="1648654" cy="887185"/>
          <a:chOff x="107674" y="7768292"/>
          <a:chExt cx="1648654" cy="880408"/>
        </a:xfrm>
      </xdr:grpSpPr>
      <xdr:pic>
        <xdr:nvPicPr>
          <xdr:cNvPr id="84" name="Рисунок 83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209017" y="7888184"/>
            <a:ext cx="509625" cy="45571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Рисунок 84"/>
          <xdr:cNvPicPr>
            <a:picLocks noChangeAspect="1"/>
          </xdr:cNvPicPr>
        </xdr:nvPicPr>
        <xdr:blipFill rotWithShape="1">
          <a:blip xmlns:r="http://schemas.openxmlformats.org/officeDocument/2006/relationships" r:embed="rId2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81146" y="7768292"/>
            <a:ext cx="567601" cy="518458"/>
          </a:xfrm>
          <a:prstGeom prst="rect">
            <a:avLst/>
          </a:prstGeom>
        </xdr:spPr>
      </xdr:pic>
      <xdr:sp macro="" textlink="">
        <xdr:nvSpPr>
          <xdr:cNvPr id="86" name="TextBox 85"/>
          <xdr:cNvSpPr txBox="1"/>
        </xdr:nvSpPr>
        <xdr:spPr>
          <a:xfrm>
            <a:off x="107674" y="8261903"/>
            <a:ext cx="687456" cy="38679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</a:p>
          <a:p>
            <a:pPr algn="ctr"/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</a:t>
            </a:r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39.2 / 343.2</a:t>
            </a:r>
            <a:endParaRPr lang="ru-RU" sz="900" b="1">
              <a:latin typeface="Arial cyr" panose="020B0604020202020204" pitchFamily="34" charset="0"/>
              <a:cs typeface="Arial cyr" panose="020B0604020202020204" pitchFamily="34" charset="0"/>
            </a:endParaRPr>
          </a:p>
        </xdr:txBody>
      </xdr:sp>
      <xdr:sp macro="" textlink="">
        <xdr:nvSpPr>
          <xdr:cNvPr id="87" name="TextBox 86"/>
          <xdr:cNvSpPr txBox="1"/>
        </xdr:nvSpPr>
        <xdr:spPr>
          <a:xfrm>
            <a:off x="1176545" y="8284266"/>
            <a:ext cx="579783" cy="19505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</a:t>
            </a:r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23</a:t>
            </a:r>
            <a:endParaRPr lang="ru-RU" sz="900" b="1">
              <a:latin typeface="Arial cyr" panose="020B0604020202020204" pitchFamily="34" charset="0"/>
              <a:cs typeface="Arial cyr" panose="020B0604020202020204" pitchFamily="34" charset="0"/>
            </a:endParaRPr>
          </a:p>
        </xdr:txBody>
      </xdr:sp>
    </xdr:grpSp>
    <xdr:clientData/>
  </xdr:twoCellAnchor>
  <xdr:twoCellAnchor>
    <xdr:from>
      <xdr:col>1</xdr:col>
      <xdr:colOff>178493</xdr:colOff>
      <xdr:row>77</xdr:row>
      <xdr:rowOff>142875</xdr:rowOff>
    </xdr:from>
    <xdr:to>
      <xdr:col>1</xdr:col>
      <xdr:colOff>2309606</xdr:colOff>
      <xdr:row>80</xdr:row>
      <xdr:rowOff>83632</xdr:rowOff>
    </xdr:to>
    <xdr:grpSp>
      <xdr:nvGrpSpPr>
        <xdr:cNvPr id="88" name="Группа 87"/>
        <xdr:cNvGrpSpPr/>
      </xdr:nvGrpSpPr>
      <xdr:grpSpPr>
        <a:xfrm>
          <a:off x="178493" y="24608518"/>
          <a:ext cx="2131113" cy="866043"/>
          <a:chOff x="92768" y="6715125"/>
          <a:chExt cx="2131113" cy="864682"/>
        </a:xfrm>
      </xdr:grpSpPr>
      <xdr:sp macro="" textlink="">
        <xdr:nvSpPr>
          <xdr:cNvPr id="90" name="TextBox 89"/>
          <xdr:cNvSpPr txBox="1"/>
        </xdr:nvSpPr>
        <xdr:spPr>
          <a:xfrm>
            <a:off x="92768" y="7252688"/>
            <a:ext cx="612911" cy="24141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382</a:t>
            </a:r>
          </a:p>
        </xdr:txBody>
      </xdr:sp>
      <xdr:pic>
        <xdr:nvPicPr>
          <xdr:cNvPr id="91" name="Рисунок 90"/>
          <xdr:cNvPicPr>
            <a:picLocks noChangeAspect="1"/>
          </xdr:cNvPicPr>
        </xdr:nvPicPr>
        <xdr:blipFill rotWithShape="1">
          <a:blip xmlns:r="http://schemas.openxmlformats.org/officeDocument/2006/relationships" r:embed="rId2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773380" y="6880727"/>
            <a:ext cx="256274" cy="341279"/>
          </a:xfrm>
          <a:prstGeom prst="rect">
            <a:avLst/>
          </a:prstGeom>
        </xdr:spPr>
      </xdr:pic>
      <xdr:sp macro="" textlink="">
        <xdr:nvSpPr>
          <xdr:cNvPr id="92" name="TextBox 91"/>
          <xdr:cNvSpPr txBox="1"/>
        </xdr:nvSpPr>
        <xdr:spPr>
          <a:xfrm>
            <a:off x="838615" y="7240243"/>
            <a:ext cx="554935" cy="27746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384</a:t>
            </a:r>
          </a:p>
        </xdr:txBody>
      </xdr:sp>
      <xdr:sp macro="" textlink="">
        <xdr:nvSpPr>
          <xdr:cNvPr id="93" name="TextBox 92"/>
          <xdr:cNvSpPr txBox="1"/>
        </xdr:nvSpPr>
        <xdr:spPr>
          <a:xfrm>
            <a:off x="1644099" y="7230718"/>
            <a:ext cx="579782" cy="34908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Digital </a:t>
            </a:r>
            <a:r>
              <a:rPr lang="ru-RU" sz="900" b="1">
                <a:latin typeface="Arial cyr" panose="020B0604020202020204" pitchFamily="34" charset="0"/>
                <a:cs typeface="Arial cyr" panose="020B0604020202020204" pitchFamily="34" charset="0"/>
              </a:rPr>
              <a:t>3</a:t>
            </a:r>
            <a:r>
              <a:rPr lang="en-US" sz="900" b="1">
                <a:latin typeface="Arial cyr" panose="020B0604020202020204" pitchFamily="34" charset="0"/>
                <a:cs typeface="Arial cyr" panose="020B0604020202020204" pitchFamily="34" charset="0"/>
              </a:rPr>
              <a:t>13</a:t>
            </a:r>
            <a:endParaRPr lang="ru-RU" sz="900" b="1">
              <a:latin typeface="Arial cyr" panose="020B0604020202020204" pitchFamily="34" charset="0"/>
              <a:cs typeface="Arial cyr" panose="020B0604020202020204" pitchFamily="34" charset="0"/>
            </a:endParaRPr>
          </a:p>
        </xdr:txBody>
      </xdr:sp>
      <xdr:pic>
        <xdr:nvPicPr>
          <xdr:cNvPr id="94" name="Рисунок 93"/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38125" y="6715125"/>
            <a:ext cx="291351" cy="470010"/>
          </a:xfrm>
          <a:prstGeom prst="rect">
            <a:avLst/>
          </a:prstGeom>
        </xdr:spPr>
      </xdr:pic>
      <xdr:pic>
        <xdr:nvPicPr>
          <xdr:cNvPr id="95" name="Рисунок 94"/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923925" y="6724650"/>
            <a:ext cx="270895" cy="47064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273739</xdr:colOff>
      <xdr:row>4</xdr:row>
      <xdr:rowOff>277467</xdr:rowOff>
    </xdr:from>
    <xdr:to>
      <xdr:col>1</xdr:col>
      <xdr:colOff>2234451</xdr:colOff>
      <xdr:row>6</xdr:row>
      <xdr:rowOff>298905</xdr:rowOff>
    </xdr:to>
    <xdr:grpSp>
      <xdr:nvGrpSpPr>
        <xdr:cNvPr id="2" name="Группа 1"/>
        <xdr:cNvGrpSpPr/>
      </xdr:nvGrpSpPr>
      <xdr:grpSpPr>
        <a:xfrm>
          <a:off x="273739" y="1991967"/>
          <a:ext cx="1960712" cy="1218867"/>
          <a:chOff x="273739" y="1991967"/>
          <a:chExt cx="1960712" cy="1221588"/>
        </a:xfrm>
      </xdr:grpSpPr>
      <xdr:pic>
        <xdr:nvPicPr>
          <xdr:cNvPr id="20" name="Рисунок 19"/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73739" y="1991967"/>
            <a:ext cx="1909296" cy="1221588"/>
          </a:xfrm>
          <a:prstGeom prst="rect">
            <a:avLst/>
          </a:prstGeom>
        </xdr:spPr>
      </xdr:pic>
      <xdr:pic>
        <xdr:nvPicPr>
          <xdr:cNvPr id="97" name="Рисунок 96"/>
          <xdr:cNvPicPr>
            <a:picLocks noChangeAspect="1"/>
          </xdr:cNvPicPr>
        </xdr:nvPicPr>
        <xdr:blipFill rotWithShape="1">
          <a:blip xmlns:r="http://schemas.openxmlformats.org/officeDocument/2006/relationships" r:embed="rId2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943100" y="2333625"/>
            <a:ext cx="291351" cy="47001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1771650</xdr:colOff>
      <xdr:row>8</xdr:row>
      <xdr:rowOff>0</xdr:rowOff>
    </xdr:from>
    <xdr:to>
      <xdr:col>1</xdr:col>
      <xdr:colOff>2063001</xdr:colOff>
      <xdr:row>8</xdr:row>
      <xdr:rowOff>470010</xdr:rowOff>
    </xdr:to>
    <xdr:pic>
      <xdr:nvPicPr>
        <xdr:cNvPr id="98" name="Рисунок 97"/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71650" y="4229100"/>
          <a:ext cx="291351" cy="470010"/>
        </a:xfrm>
        <a:prstGeom prst="rect">
          <a:avLst/>
        </a:prstGeom>
      </xdr:spPr>
    </xdr:pic>
    <xdr:clientData/>
  </xdr:twoCellAnchor>
  <xdr:twoCellAnchor>
    <xdr:from>
      <xdr:col>9</xdr:col>
      <xdr:colOff>318407</xdr:colOff>
      <xdr:row>0</xdr:row>
      <xdr:rowOff>38099</xdr:rowOff>
    </xdr:from>
    <xdr:to>
      <xdr:col>13</xdr:col>
      <xdr:colOff>418941</xdr:colOff>
      <xdr:row>0</xdr:row>
      <xdr:rowOff>632009</xdr:rowOff>
    </xdr:to>
    <xdr:pic>
      <xdr:nvPicPr>
        <xdr:cNvPr id="96" name="Рисунок 95" descr="Рисунок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775371" y="38099"/>
          <a:ext cx="1842249" cy="593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18</xdr:row>
      <xdr:rowOff>987879</xdr:rowOff>
    </xdr:from>
    <xdr:to>
      <xdr:col>1</xdr:col>
      <xdr:colOff>1501775</xdr:colOff>
      <xdr:row>20</xdr:row>
      <xdr:rowOff>1049350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11541579"/>
          <a:ext cx="1301750" cy="21771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177084</xdr:colOff>
      <xdr:row>37</xdr:row>
      <xdr:rowOff>93986</xdr:rowOff>
    </xdr:from>
    <xdr:to>
      <xdr:col>1</xdr:col>
      <xdr:colOff>653602</xdr:colOff>
      <xdr:row>42</xdr:row>
      <xdr:rowOff>61274</xdr:rowOff>
    </xdr:to>
    <xdr:pic>
      <xdr:nvPicPr>
        <xdr:cNvPr id="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7554102">
          <a:off x="-54076" y="18079746"/>
          <a:ext cx="938838" cy="4765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78440</xdr:colOff>
      <xdr:row>44</xdr:row>
      <xdr:rowOff>17689</xdr:rowOff>
    </xdr:from>
    <xdr:to>
      <xdr:col>1</xdr:col>
      <xdr:colOff>966107</xdr:colOff>
      <xdr:row>47</xdr:row>
      <xdr:rowOff>85725</xdr:rowOff>
    </xdr:to>
    <xdr:pic>
      <xdr:nvPicPr>
        <xdr:cNvPr id="4" name="Picture 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8119"/>
        <a:stretch/>
      </xdr:blipFill>
      <xdr:spPr bwMode="auto">
        <a:xfrm>
          <a:off x="78440" y="18204836"/>
          <a:ext cx="887667" cy="5386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1047750</xdr:colOff>
      <xdr:row>43</xdr:row>
      <xdr:rowOff>136072</xdr:rowOff>
    </xdr:from>
    <xdr:to>
      <xdr:col>1</xdr:col>
      <xdr:colOff>1592036</xdr:colOff>
      <xdr:row>48</xdr:row>
      <xdr:rowOff>57781</xdr:rowOff>
    </xdr:to>
    <xdr:pic>
      <xdr:nvPicPr>
        <xdr:cNvPr id="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0" y="19195597"/>
          <a:ext cx="544286" cy="7313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67236</xdr:colOff>
      <xdr:row>0</xdr:row>
      <xdr:rowOff>136072</xdr:rowOff>
    </xdr:from>
    <xdr:to>
      <xdr:col>1</xdr:col>
      <xdr:colOff>1594757</xdr:colOff>
      <xdr:row>0</xdr:row>
      <xdr:rowOff>591141</xdr:rowOff>
    </xdr:to>
    <xdr:pic>
      <xdr:nvPicPr>
        <xdr:cNvPr id="7" name="Picture 2" descr="ANMotors-logo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236" y="136072"/>
          <a:ext cx="1527521" cy="4550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33618</xdr:colOff>
      <xdr:row>4</xdr:row>
      <xdr:rowOff>95250</xdr:rowOff>
    </xdr:from>
    <xdr:to>
      <xdr:col>2</xdr:col>
      <xdr:colOff>105736</xdr:colOff>
      <xdr:row>6</xdr:row>
      <xdr:rowOff>226142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8" y="1697691"/>
          <a:ext cx="1764206" cy="1374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336178</xdr:colOff>
      <xdr:row>8</xdr:row>
      <xdr:rowOff>47625</xdr:rowOff>
    </xdr:from>
    <xdr:to>
      <xdr:col>1</xdr:col>
      <xdr:colOff>1255060</xdr:colOff>
      <xdr:row>8</xdr:row>
      <xdr:rowOff>1367117</xdr:rowOff>
    </xdr:to>
    <xdr:pic>
      <xdr:nvPicPr>
        <xdr:cNvPr id="9" name="Рисунок 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36178" y="3711949"/>
          <a:ext cx="918882" cy="1319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10</xdr:row>
      <xdr:rowOff>342900</xdr:rowOff>
    </xdr:from>
    <xdr:to>
      <xdr:col>2</xdr:col>
      <xdr:colOff>3233</xdr:colOff>
      <xdr:row>12</xdr:row>
      <xdr:rowOff>500342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25" y="5810250"/>
          <a:ext cx="1651058" cy="1529043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14</xdr:row>
      <xdr:rowOff>0</xdr:rowOff>
    </xdr:from>
    <xdr:to>
      <xdr:col>1</xdr:col>
      <xdr:colOff>1367118</xdr:colOff>
      <xdr:row>16</xdr:row>
      <xdr:rowOff>186888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618" y="9371480"/>
          <a:ext cx="1333500" cy="930958"/>
        </a:xfrm>
        <a:prstGeom prst="rect">
          <a:avLst/>
        </a:prstGeom>
      </xdr:spPr>
    </xdr:pic>
    <xdr:clientData/>
  </xdr:twoCellAnchor>
  <xdr:twoCellAnchor editAs="oneCell">
    <xdr:from>
      <xdr:col>1</xdr:col>
      <xdr:colOff>1168774</xdr:colOff>
      <xdr:row>14</xdr:row>
      <xdr:rowOff>0</xdr:rowOff>
    </xdr:from>
    <xdr:to>
      <xdr:col>1</xdr:col>
      <xdr:colOff>1680242</xdr:colOff>
      <xdr:row>15</xdr:row>
      <xdr:rowOff>416859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68774" y="9020736"/>
          <a:ext cx="511468" cy="656104"/>
        </a:xfrm>
        <a:prstGeom prst="rect">
          <a:avLst/>
        </a:prstGeom>
      </xdr:spPr>
    </xdr:pic>
    <xdr:clientData/>
  </xdr:twoCellAnchor>
  <xdr:twoCellAnchor>
    <xdr:from>
      <xdr:col>7</xdr:col>
      <xdr:colOff>710452</xdr:colOff>
      <xdr:row>0</xdr:row>
      <xdr:rowOff>53788</xdr:rowOff>
    </xdr:from>
    <xdr:to>
      <xdr:col>11</xdr:col>
      <xdr:colOff>433603</xdr:colOff>
      <xdr:row>0</xdr:row>
      <xdr:rowOff>625287</xdr:rowOff>
    </xdr:to>
    <xdr:pic>
      <xdr:nvPicPr>
        <xdr:cNvPr id="15" name="Picture 7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89893" y="53788"/>
          <a:ext cx="1829857" cy="5714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48</xdr:row>
      <xdr:rowOff>95251</xdr:rowOff>
    </xdr:from>
    <xdr:to>
      <xdr:col>1</xdr:col>
      <xdr:colOff>1642110</xdr:colOff>
      <xdr:row>49</xdr:row>
      <xdr:rowOff>19050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0" y="19964401"/>
          <a:ext cx="1604010" cy="119062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49</xdr:row>
      <xdr:rowOff>0</xdr:rowOff>
    </xdr:from>
    <xdr:to>
      <xdr:col>1</xdr:col>
      <xdr:colOff>1632585</xdr:colOff>
      <xdr:row>49</xdr:row>
      <xdr:rowOff>1228726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575" y="21135975"/>
          <a:ext cx="1604010" cy="1228726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41</xdr:row>
      <xdr:rowOff>285750</xdr:rowOff>
    </xdr:from>
    <xdr:to>
      <xdr:col>1</xdr:col>
      <xdr:colOff>679586</xdr:colOff>
      <xdr:row>42</xdr:row>
      <xdr:rowOff>203316</xdr:rowOff>
    </xdr:to>
    <xdr:sp macro="" textlink="">
      <xdr:nvSpPr>
        <xdr:cNvPr id="18" name="TextBox 17"/>
        <xdr:cNvSpPr txBox="1"/>
      </xdr:nvSpPr>
      <xdr:spPr>
        <a:xfrm>
          <a:off x="66675" y="18688050"/>
          <a:ext cx="612911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ru-RU" sz="900" b="1">
              <a:latin typeface="Arial cyr" panose="020B0604020202020204" pitchFamily="34" charset="0"/>
              <a:cs typeface="Arial cyr" panose="020B0604020202020204" pitchFamily="34" charset="0"/>
            </a:rPr>
            <a:t>АТ-4</a:t>
          </a:r>
        </a:p>
      </xdr:txBody>
    </xdr:sp>
    <xdr:clientData/>
  </xdr:twoCellAnchor>
  <xdr:twoCellAnchor>
    <xdr:from>
      <xdr:col>1</xdr:col>
      <xdr:colOff>1066800</xdr:colOff>
      <xdr:row>42</xdr:row>
      <xdr:rowOff>228600</xdr:rowOff>
    </xdr:from>
    <xdr:to>
      <xdr:col>1</xdr:col>
      <xdr:colOff>1679711</xdr:colOff>
      <xdr:row>43</xdr:row>
      <xdr:rowOff>136641</xdr:rowOff>
    </xdr:to>
    <xdr:sp macro="" textlink="">
      <xdr:nvSpPr>
        <xdr:cNvPr id="19" name="TextBox 18"/>
        <xdr:cNvSpPr txBox="1"/>
      </xdr:nvSpPr>
      <xdr:spPr>
        <a:xfrm>
          <a:off x="1066800" y="18954750"/>
          <a:ext cx="612911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AR-1-500N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47</xdr:row>
      <xdr:rowOff>66675</xdr:rowOff>
    </xdr:from>
    <xdr:to>
      <xdr:col>1</xdr:col>
      <xdr:colOff>812936</xdr:colOff>
      <xdr:row>48</xdr:row>
      <xdr:rowOff>146166</xdr:rowOff>
    </xdr:to>
    <xdr:sp macro="" textlink="">
      <xdr:nvSpPr>
        <xdr:cNvPr id="20" name="TextBox 19"/>
        <xdr:cNvSpPr txBox="1"/>
      </xdr:nvSpPr>
      <xdr:spPr>
        <a:xfrm>
          <a:off x="200025" y="19773900"/>
          <a:ext cx="612911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P5103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885825</xdr:colOff>
      <xdr:row>48</xdr:row>
      <xdr:rowOff>9525</xdr:rowOff>
    </xdr:from>
    <xdr:to>
      <xdr:col>2</xdr:col>
      <xdr:colOff>28575</xdr:colOff>
      <xdr:row>48</xdr:row>
      <xdr:rowOff>250941</xdr:rowOff>
    </xdr:to>
    <xdr:sp macro="" textlink="">
      <xdr:nvSpPr>
        <xdr:cNvPr id="21" name="TextBox 20"/>
        <xdr:cNvSpPr txBox="1"/>
      </xdr:nvSpPr>
      <xdr:spPr>
        <a:xfrm>
          <a:off x="885825" y="19878675"/>
          <a:ext cx="838200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F5000 / F5002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409575</xdr:colOff>
      <xdr:row>48</xdr:row>
      <xdr:rowOff>1152525</xdr:rowOff>
    </xdr:from>
    <xdr:to>
      <xdr:col>1</xdr:col>
      <xdr:colOff>1022486</xdr:colOff>
      <xdr:row>49</xdr:row>
      <xdr:rowOff>127116</xdr:rowOff>
    </xdr:to>
    <xdr:sp macro="" textlink="">
      <xdr:nvSpPr>
        <xdr:cNvPr id="22" name="TextBox 21"/>
        <xdr:cNvSpPr txBox="1"/>
      </xdr:nvSpPr>
      <xdr:spPr>
        <a:xfrm>
          <a:off x="409575" y="21021675"/>
          <a:ext cx="612911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A-box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>
    <xdr:from>
      <xdr:col>1</xdr:col>
      <xdr:colOff>914400</xdr:colOff>
      <xdr:row>49</xdr:row>
      <xdr:rowOff>1095375</xdr:rowOff>
    </xdr:from>
    <xdr:to>
      <xdr:col>1</xdr:col>
      <xdr:colOff>1527311</xdr:colOff>
      <xdr:row>50</xdr:row>
      <xdr:rowOff>41391</xdr:rowOff>
    </xdr:to>
    <xdr:sp macro="" textlink="">
      <xdr:nvSpPr>
        <xdr:cNvPr id="23" name="TextBox 22"/>
        <xdr:cNvSpPr txBox="1"/>
      </xdr:nvSpPr>
      <xdr:spPr>
        <a:xfrm>
          <a:off x="914400" y="22231350"/>
          <a:ext cx="612911" cy="241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900" b="1">
              <a:latin typeface="Arial cyr" panose="020B0604020202020204" pitchFamily="34" charset="0"/>
              <a:cs typeface="Arial cyr" panose="020B0604020202020204" pitchFamily="34" charset="0"/>
            </a:rPr>
            <a:t>A-box/OSE</a:t>
          </a:r>
          <a:endParaRPr lang="ru-RU" sz="900" b="1">
            <a:latin typeface="Arial cyr" panose="020B0604020202020204" pitchFamily="34" charset="0"/>
            <a:cs typeface="Arial cyr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1085851</xdr:colOff>
      <xdr:row>23</xdr:row>
      <xdr:rowOff>25215</xdr:rowOff>
    </xdr:from>
    <xdr:to>
      <xdr:col>2</xdr:col>
      <xdr:colOff>13271</xdr:colOff>
      <xdr:row>24</xdr:row>
      <xdr:rowOff>62194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851" y="13517097"/>
          <a:ext cx="619508" cy="574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1095376</xdr:colOff>
      <xdr:row>24</xdr:row>
      <xdr:rowOff>19051</xdr:rowOff>
    </xdr:from>
    <xdr:to>
      <xdr:col>1</xdr:col>
      <xdr:colOff>1676400</xdr:colOff>
      <xdr:row>25</xdr:row>
      <xdr:rowOff>7979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5376" y="15621001"/>
          <a:ext cx="581024" cy="569954"/>
        </a:xfrm>
        <a:prstGeom prst="rect">
          <a:avLst/>
        </a:prstGeom>
      </xdr:spPr>
    </xdr:pic>
    <xdr:clientData/>
  </xdr:twoCellAnchor>
  <xdr:twoCellAnchor editAs="oneCell">
    <xdr:from>
      <xdr:col>1</xdr:col>
      <xdr:colOff>977153</xdr:colOff>
      <xdr:row>39</xdr:row>
      <xdr:rowOff>5603</xdr:rowOff>
    </xdr:from>
    <xdr:to>
      <xdr:col>1</xdr:col>
      <xdr:colOff>1664256</xdr:colOff>
      <xdr:row>42</xdr:row>
      <xdr:rowOff>282872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clrChange>
            <a:clrFrom>
              <a:srgbClr val="FDFCFB"/>
            </a:clrFrom>
            <a:clrTo>
              <a:srgbClr val="FDFCFB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8859" y="17060956"/>
          <a:ext cx="687103" cy="9160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53.png"/><Relationship Id="rId4" Type="http://schemas.openxmlformats.org/officeDocument/2006/relationships/oleObject" Target="../embeddings/oleObject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1"/>
  <sheetViews>
    <sheetView view="pageBreakPreview" zoomScaleNormal="85" zoomScaleSheetLayoutView="100" workbookViewId="0">
      <selection activeCell="P7" sqref="P7"/>
    </sheetView>
  </sheetViews>
  <sheetFormatPr defaultRowHeight="14.25" x14ac:dyDescent="0.2"/>
  <cols>
    <col min="1" max="1" width="7.85546875" style="456" customWidth="1"/>
    <col min="2" max="3" width="7.85546875" style="458" customWidth="1"/>
    <col min="4" max="14" width="7.85546875" style="456" customWidth="1"/>
    <col min="15" max="16384" width="9.140625" style="456"/>
  </cols>
  <sheetData>
    <row r="1" spans="1:14" ht="15" x14ac:dyDescent="0.25">
      <c r="A1" s="462" t="s">
        <v>517</v>
      </c>
      <c r="B1" s="455"/>
      <c r="C1" s="455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</row>
    <row r="2" spans="1:14" x14ac:dyDescent="0.2">
      <c r="A2" s="454"/>
      <c r="B2" s="455"/>
      <c r="C2" s="455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</row>
    <row r="3" spans="1:14" ht="35.25" x14ac:dyDescent="0.2">
      <c r="A3" s="459" t="s">
        <v>522</v>
      </c>
      <c r="B3" s="455"/>
      <c r="C3" s="455"/>
      <c r="D3" s="454"/>
      <c r="E3" s="454"/>
      <c r="F3" s="454"/>
      <c r="G3" s="454"/>
      <c r="H3" s="454"/>
      <c r="I3" s="454"/>
      <c r="J3" s="454"/>
      <c r="K3" s="454"/>
      <c r="L3" s="454"/>
      <c r="M3" s="454"/>
      <c r="N3" s="454"/>
    </row>
    <row r="4" spans="1:14" ht="20.25" x14ac:dyDescent="0.2">
      <c r="A4" s="457" t="s">
        <v>523</v>
      </c>
      <c r="B4" s="455"/>
      <c r="C4" s="455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</row>
    <row r="5" spans="1:14" ht="20.25" x14ac:dyDescent="0.2">
      <c r="A5" s="457"/>
      <c r="B5" s="455"/>
      <c r="C5" s="455"/>
      <c r="D5" s="454"/>
      <c r="E5" s="454"/>
      <c r="F5" s="454"/>
      <c r="G5" s="454"/>
      <c r="H5" s="454"/>
      <c r="I5" s="454"/>
      <c r="J5" s="454"/>
      <c r="K5" s="454"/>
      <c r="L5" s="454"/>
      <c r="M5" s="454"/>
      <c r="N5" s="454"/>
    </row>
    <row r="6" spans="1:14" x14ac:dyDescent="0.2">
      <c r="A6" s="454"/>
      <c r="B6" s="455"/>
      <c r="C6" s="455"/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</row>
    <row r="7" spans="1:14" x14ac:dyDescent="0.2">
      <c r="A7" s="454"/>
      <c r="B7" s="455"/>
      <c r="C7" s="455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</row>
    <row r="8" spans="1:14" x14ac:dyDescent="0.2">
      <c r="A8" s="454"/>
      <c r="B8" s="455"/>
      <c r="C8" s="455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</row>
    <row r="9" spans="1:14" x14ac:dyDescent="0.2">
      <c r="A9" s="454"/>
      <c r="B9" s="455"/>
      <c r="C9" s="455"/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</row>
    <row r="10" spans="1:14" x14ac:dyDescent="0.2">
      <c r="A10" s="454"/>
      <c r="B10" s="455"/>
      <c r="C10" s="455"/>
      <c r="D10" s="454"/>
      <c r="E10" s="454"/>
      <c r="F10" s="454"/>
      <c r="G10" s="454"/>
      <c r="H10" s="454"/>
      <c r="I10" s="454"/>
      <c r="J10" s="454"/>
      <c r="K10" s="454"/>
      <c r="L10" s="454"/>
      <c r="M10" s="454"/>
      <c r="N10" s="454"/>
    </row>
    <row r="11" spans="1:14" x14ac:dyDescent="0.2">
      <c r="A11" s="454"/>
      <c r="B11" s="455"/>
      <c r="C11" s="455"/>
      <c r="D11" s="454"/>
      <c r="E11" s="454"/>
      <c r="F11" s="454"/>
      <c r="G11" s="454"/>
      <c r="H11" s="454"/>
      <c r="I11" s="454"/>
      <c r="J11" s="454"/>
      <c r="K11" s="454"/>
      <c r="L11" s="454"/>
      <c r="M11" s="454"/>
      <c r="N11" s="454"/>
    </row>
    <row r="12" spans="1:14" x14ac:dyDescent="0.2">
      <c r="A12" s="454"/>
      <c r="B12" s="455"/>
      <c r="C12" s="455"/>
      <c r="D12" s="454"/>
      <c r="E12" s="454"/>
      <c r="F12" s="454"/>
      <c r="G12" s="454"/>
      <c r="H12" s="454"/>
      <c r="I12" s="454"/>
      <c r="J12" s="454"/>
      <c r="K12" s="454"/>
      <c r="L12" s="454"/>
      <c r="M12" s="454"/>
      <c r="N12" s="454"/>
    </row>
    <row r="13" spans="1:14" x14ac:dyDescent="0.2">
      <c r="A13" s="454"/>
      <c r="B13" s="455"/>
      <c r="C13" s="455"/>
      <c r="D13" s="454"/>
      <c r="E13" s="454"/>
      <c r="F13" s="454"/>
      <c r="G13" s="454"/>
      <c r="H13" s="454"/>
      <c r="I13" s="454"/>
      <c r="J13" s="454"/>
      <c r="K13" s="454"/>
      <c r="L13" s="454"/>
      <c r="M13" s="454"/>
      <c r="N13" s="454"/>
    </row>
    <row r="14" spans="1:14" x14ac:dyDescent="0.2">
      <c r="A14" s="454"/>
      <c r="B14" s="455"/>
      <c r="C14" s="455"/>
      <c r="D14" s="454"/>
      <c r="E14" s="454"/>
      <c r="F14" s="454"/>
      <c r="G14" s="454"/>
      <c r="H14" s="454"/>
      <c r="I14" s="454"/>
      <c r="J14" s="454"/>
      <c r="K14" s="454"/>
      <c r="L14" s="454"/>
      <c r="M14" s="454"/>
      <c r="N14" s="454"/>
    </row>
    <row r="15" spans="1:14" x14ac:dyDescent="0.2">
      <c r="A15" s="454"/>
      <c r="B15" s="455"/>
      <c r="C15" s="455"/>
      <c r="D15" s="454"/>
      <c r="E15" s="454"/>
      <c r="F15" s="454"/>
      <c r="G15" s="454"/>
      <c r="H15" s="454"/>
      <c r="I15" s="454"/>
      <c r="J15" s="454"/>
      <c r="K15" s="454"/>
      <c r="L15" s="454"/>
      <c r="M15" s="454"/>
      <c r="N15" s="454"/>
    </row>
    <row r="16" spans="1:14" x14ac:dyDescent="0.2">
      <c r="A16" s="454"/>
      <c r="B16" s="455"/>
      <c r="C16" s="455"/>
      <c r="D16" s="454"/>
      <c r="E16" s="454"/>
      <c r="F16" s="454"/>
      <c r="G16" s="454"/>
      <c r="H16" s="454"/>
      <c r="I16" s="454"/>
      <c r="J16" s="454"/>
      <c r="K16" s="454"/>
      <c r="L16" s="454"/>
      <c r="M16" s="454"/>
      <c r="N16" s="454"/>
    </row>
    <row r="17" spans="1:14" x14ac:dyDescent="0.2">
      <c r="A17" s="454"/>
      <c r="B17" s="455"/>
      <c r="C17" s="455"/>
      <c r="D17" s="454"/>
      <c r="E17" s="454"/>
      <c r="F17" s="454"/>
      <c r="G17" s="454"/>
      <c r="H17" s="454"/>
      <c r="I17" s="454"/>
      <c r="J17" s="454"/>
      <c r="K17" s="454"/>
      <c r="L17" s="454"/>
      <c r="M17" s="454"/>
      <c r="N17" s="454"/>
    </row>
    <row r="18" spans="1:14" ht="48.75" customHeight="1" x14ac:dyDescent="0.2">
      <c r="A18" s="569"/>
      <c r="B18" s="570"/>
      <c r="C18" s="570"/>
      <c r="D18" s="570"/>
      <c r="E18" s="570"/>
      <c r="F18" s="570"/>
      <c r="G18" s="568" t="s">
        <v>518</v>
      </c>
      <c r="H18" s="568"/>
      <c r="I18" s="568"/>
      <c r="J18" s="568"/>
      <c r="K18" s="568" t="s">
        <v>526</v>
      </c>
      <c r="L18" s="568"/>
      <c r="M18" s="568"/>
      <c r="N18" s="568"/>
    </row>
    <row r="19" spans="1:14" ht="26.25" customHeight="1" x14ac:dyDescent="0.2">
      <c r="A19" s="569"/>
      <c r="B19" s="570"/>
      <c r="C19" s="570"/>
      <c r="D19" s="570"/>
      <c r="E19" s="570"/>
      <c r="F19" s="570"/>
      <c r="G19" s="567" t="s">
        <v>520</v>
      </c>
      <c r="H19" s="567"/>
      <c r="I19" s="567"/>
      <c r="J19" s="567"/>
      <c r="K19" s="567" t="s">
        <v>519</v>
      </c>
      <c r="L19" s="567"/>
      <c r="M19" s="567"/>
      <c r="N19" s="567"/>
    </row>
    <row r="20" spans="1:14" ht="39.950000000000003" customHeight="1" x14ac:dyDescent="0.2">
      <c r="A20" s="571" t="s">
        <v>527</v>
      </c>
      <c r="B20" s="571"/>
      <c r="C20" s="571"/>
      <c r="D20" s="571"/>
      <c r="E20" s="571"/>
      <c r="F20" s="571"/>
      <c r="G20" s="566"/>
      <c r="H20" s="566"/>
      <c r="I20" s="566"/>
      <c r="J20" s="566"/>
      <c r="K20" s="566"/>
      <c r="L20" s="566"/>
      <c r="M20" s="566"/>
      <c r="N20" s="566"/>
    </row>
    <row r="21" spans="1:14" ht="39.950000000000003" customHeight="1" x14ac:dyDescent="0.2">
      <c r="A21" s="571" t="s">
        <v>528</v>
      </c>
      <c r="B21" s="571"/>
      <c r="C21" s="571"/>
      <c r="D21" s="571"/>
      <c r="E21" s="571"/>
      <c r="F21" s="571"/>
      <c r="G21" s="566"/>
      <c r="H21" s="566"/>
      <c r="I21" s="566"/>
      <c r="J21" s="566"/>
      <c r="K21" s="566"/>
      <c r="L21" s="566"/>
      <c r="M21" s="566"/>
      <c r="N21" s="566"/>
    </row>
    <row r="22" spans="1:14" ht="80.099999999999994" customHeight="1" x14ac:dyDescent="0.2">
      <c r="A22" s="571" t="s">
        <v>529</v>
      </c>
      <c r="B22" s="571"/>
      <c r="C22" s="571"/>
      <c r="D22" s="571"/>
      <c r="E22" s="571"/>
      <c r="F22" s="571"/>
      <c r="G22" s="566"/>
      <c r="H22" s="566"/>
      <c r="I22" s="566"/>
      <c r="J22" s="566"/>
      <c r="K22" s="566"/>
      <c r="L22" s="566"/>
      <c r="M22" s="566"/>
      <c r="N22" s="566"/>
    </row>
    <row r="23" spans="1:14" ht="80.099999999999994" customHeight="1" x14ac:dyDescent="0.2">
      <c r="A23" s="571" t="s">
        <v>521</v>
      </c>
      <c r="B23" s="571"/>
      <c r="C23" s="571"/>
      <c r="D23" s="571"/>
      <c r="E23" s="571"/>
      <c r="F23" s="571"/>
      <c r="G23" s="566"/>
      <c r="H23" s="566"/>
      <c r="I23" s="566"/>
      <c r="J23" s="566"/>
      <c r="K23" s="566"/>
      <c r="L23" s="566"/>
      <c r="M23" s="566"/>
      <c r="N23" s="566"/>
    </row>
    <row r="24" spans="1:14" x14ac:dyDescent="0.2">
      <c r="A24" s="454"/>
      <c r="B24" s="455"/>
      <c r="C24" s="455"/>
      <c r="D24" s="454"/>
      <c r="E24" s="454"/>
      <c r="F24" s="454"/>
      <c r="G24" s="454"/>
      <c r="H24" s="454"/>
      <c r="I24" s="454"/>
      <c r="J24" s="454"/>
      <c r="K24" s="454"/>
      <c r="L24" s="454"/>
      <c r="M24" s="454"/>
      <c r="N24" s="454"/>
    </row>
    <row r="25" spans="1:14" x14ac:dyDescent="0.2">
      <c r="A25" s="454"/>
      <c r="B25" s="455"/>
      <c r="C25" s="455"/>
      <c r="D25" s="454"/>
      <c r="E25" s="454"/>
      <c r="F25" s="454"/>
      <c r="G25" s="454"/>
      <c r="H25" s="454"/>
      <c r="I25" s="454"/>
      <c r="J25" s="454"/>
      <c r="K25" s="454"/>
      <c r="L25" s="454"/>
      <c r="M25" s="454"/>
      <c r="N25" s="454"/>
    </row>
    <row r="26" spans="1:14" x14ac:dyDescent="0.2">
      <c r="A26" s="454"/>
      <c r="B26" s="455"/>
      <c r="C26" s="455"/>
      <c r="D26" s="454"/>
      <c r="E26" s="454"/>
      <c r="F26" s="454"/>
      <c r="G26" s="454"/>
      <c r="H26" s="454"/>
      <c r="I26" s="454"/>
      <c r="J26" s="454"/>
      <c r="K26" s="454"/>
      <c r="L26" s="454"/>
      <c r="M26" s="454"/>
      <c r="N26" s="454"/>
    </row>
    <row r="27" spans="1:14" x14ac:dyDescent="0.2">
      <c r="A27" s="454"/>
      <c r="B27" s="455"/>
      <c r="C27" s="455"/>
      <c r="D27" s="454"/>
      <c r="E27" s="454"/>
      <c r="F27" s="454"/>
      <c r="G27" s="454"/>
      <c r="H27" s="454"/>
      <c r="I27" s="454"/>
      <c r="J27" s="454"/>
      <c r="K27" s="454"/>
      <c r="L27" s="454"/>
      <c r="M27" s="454"/>
      <c r="N27" s="454"/>
    </row>
    <row r="28" spans="1:14" x14ac:dyDescent="0.2">
      <c r="A28" s="454"/>
      <c r="B28" s="455"/>
      <c r="C28" s="455"/>
      <c r="D28" s="454"/>
      <c r="E28" s="454"/>
      <c r="F28" s="454"/>
      <c r="G28" s="454"/>
      <c r="H28" s="454"/>
      <c r="I28" s="454"/>
      <c r="J28" s="454"/>
      <c r="K28" s="454"/>
      <c r="L28" s="454"/>
      <c r="M28" s="454"/>
      <c r="N28" s="454"/>
    </row>
    <row r="29" spans="1:14" x14ac:dyDescent="0.2">
      <c r="A29" s="460" t="s">
        <v>524</v>
      </c>
      <c r="B29" s="455"/>
      <c r="C29" s="455"/>
      <c r="D29" s="454"/>
      <c r="E29" s="454"/>
      <c r="F29" s="454"/>
      <c r="G29" s="454"/>
      <c r="H29" s="454"/>
      <c r="I29" s="454"/>
      <c r="J29" s="454"/>
      <c r="K29" s="454"/>
      <c r="L29" s="454"/>
      <c r="M29" s="454"/>
      <c r="N29" s="454"/>
    </row>
    <row r="30" spans="1:14" x14ac:dyDescent="0.2">
      <c r="A30" s="461" t="s">
        <v>525</v>
      </c>
      <c r="B30" s="455"/>
      <c r="C30" s="455"/>
      <c r="D30" s="454"/>
      <c r="E30" s="454"/>
      <c r="F30" s="454"/>
      <c r="G30" s="454"/>
      <c r="H30" s="454"/>
      <c r="I30" s="454"/>
      <c r="J30" s="454"/>
      <c r="K30" s="454"/>
      <c r="L30" s="454"/>
      <c r="M30" s="454"/>
      <c r="N30" s="454"/>
    </row>
    <row r="31" spans="1:14" x14ac:dyDescent="0.2">
      <c r="A31" s="454"/>
      <c r="B31" s="455"/>
      <c r="C31" s="455"/>
      <c r="D31" s="454"/>
      <c r="E31" s="454"/>
      <c r="F31" s="454"/>
      <c r="G31" s="454"/>
      <c r="H31" s="454"/>
      <c r="I31" s="454"/>
      <c r="J31" s="454"/>
      <c r="K31" s="454"/>
      <c r="L31" s="454"/>
      <c r="M31" s="454"/>
      <c r="N31" s="454"/>
    </row>
  </sheetData>
  <mergeCells count="17">
    <mergeCell ref="A21:F21"/>
    <mergeCell ref="A22:F22"/>
    <mergeCell ref="A23:F23"/>
    <mergeCell ref="G18:J18"/>
    <mergeCell ref="G22:J22"/>
    <mergeCell ref="G23:J23"/>
    <mergeCell ref="K18:N18"/>
    <mergeCell ref="K19:N19"/>
    <mergeCell ref="A18:F19"/>
    <mergeCell ref="G20:J20"/>
    <mergeCell ref="A20:F20"/>
    <mergeCell ref="K23:N23"/>
    <mergeCell ref="K22:N22"/>
    <mergeCell ref="K21:N21"/>
    <mergeCell ref="K20:N20"/>
    <mergeCell ref="G19:J19"/>
    <mergeCell ref="G21:J21"/>
  </mergeCells>
  <hyperlinks>
    <hyperlink ref="A1" location="ALUTECH!A1" display="назад к прайс-листу"/>
  </hyperlinks>
  <pageMargins left="0.7" right="0.7" top="0.75" bottom="0.75" header="0.3" footer="0.3"/>
  <pageSetup paperSize="9" scale="8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AJ128"/>
  <sheetViews>
    <sheetView tabSelected="1" view="pageBreakPreview" topLeftCell="B1" zoomScale="85" zoomScaleNormal="100" zoomScaleSheetLayoutView="85" workbookViewId="0">
      <pane ySplit="3" topLeftCell="A4" activePane="bottomLeft" state="frozen"/>
      <selection activeCell="B1" sqref="B1"/>
      <selection pane="bottomLeft" activeCell="F16" sqref="F16"/>
    </sheetView>
  </sheetViews>
  <sheetFormatPr defaultColWidth="9.140625" defaultRowHeight="15" x14ac:dyDescent="0.25"/>
  <cols>
    <col min="1" max="1" width="2.7109375" style="6" hidden="1" customWidth="1"/>
    <col min="2" max="2" width="40.42578125" style="6" customWidth="1"/>
    <col min="3" max="3" width="15" style="152" customWidth="1"/>
    <col min="4" max="4" width="13.7109375" style="7" customWidth="1"/>
    <col min="5" max="5" width="19.85546875" style="153" customWidth="1"/>
    <col min="6" max="6" width="36.140625" style="1" customWidth="1"/>
    <col min="7" max="7" width="10.140625" style="1" customWidth="1"/>
    <col min="8" max="8" width="13.85546875" style="154" customWidth="1"/>
    <col min="9" max="9" width="1.5703125" style="150" customWidth="1"/>
    <col min="10" max="10" width="15.140625" style="154" customWidth="1"/>
    <col min="11" max="11" width="5" style="1" customWidth="1"/>
    <col min="12" max="12" width="8.42578125" style="1" customWidth="1"/>
    <col min="13" max="13" width="1.5703125" style="155" customWidth="1"/>
    <col min="14" max="14" width="11.28515625" style="1" customWidth="1"/>
    <col min="15" max="15" width="7" style="1" customWidth="1"/>
    <col min="16" max="33" width="9.140625" style="149"/>
    <col min="34" max="16384" width="9.140625" style="1"/>
  </cols>
  <sheetData>
    <row r="1" spans="1:36" s="2" customFormat="1" ht="57.75" customHeight="1" thickBot="1" x14ac:dyDescent="0.25">
      <c r="A1" s="87"/>
      <c r="B1" s="445"/>
      <c r="C1" s="607" t="s">
        <v>467</v>
      </c>
      <c r="D1" s="607"/>
      <c r="E1" s="607"/>
      <c r="F1" s="607"/>
      <c r="G1" s="607"/>
      <c r="H1" s="607"/>
      <c r="I1" s="88"/>
      <c r="J1" s="88"/>
      <c r="K1" s="88"/>
      <c r="L1" s="538"/>
      <c r="M1" s="90"/>
      <c r="N1" s="91" t="s">
        <v>468</v>
      </c>
      <c r="O1" s="92">
        <v>0.15</v>
      </c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</row>
    <row r="2" spans="1:36" s="3" customFormat="1" ht="51" customHeight="1" x14ac:dyDescent="0.25">
      <c r="A2" s="529"/>
      <c r="B2" s="608" t="s">
        <v>1</v>
      </c>
      <c r="C2" s="609"/>
      <c r="D2" s="612" t="s">
        <v>2</v>
      </c>
      <c r="E2" s="609"/>
      <c r="F2" s="612" t="s">
        <v>3</v>
      </c>
      <c r="G2" s="613" t="s">
        <v>469</v>
      </c>
      <c r="H2" s="615" t="s">
        <v>470</v>
      </c>
      <c r="I2" s="94"/>
      <c r="J2" s="444" t="s">
        <v>471</v>
      </c>
      <c r="K2" s="601" t="s">
        <v>12</v>
      </c>
      <c r="L2" s="602"/>
      <c r="M2" s="94"/>
      <c r="N2" s="605" t="s">
        <v>112</v>
      </c>
      <c r="O2" s="606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</row>
    <row r="3" spans="1:36" s="3" customFormat="1" ht="15" customHeight="1" x14ac:dyDescent="0.25">
      <c r="A3" s="529"/>
      <c r="B3" s="610"/>
      <c r="C3" s="611"/>
      <c r="D3" s="611"/>
      <c r="E3" s="611"/>
      <c r="F3" s="611"/>
      <c r="G3" s="614"/>
      <c r="H3" s="616"/>
      <c r="I3" s="96"/>
      <c r="J3" s="187">
        <v>0</v>
      </c>
      <c r="K3" s="188" t="s">
        <v>10</v>
      </c>
      <c r="L3" s="185" t="s">
        <v>235</v>
      </c>
      <c r="M3" s="189"/>
      <c r="N3" s="186" t="s">
        <v>22</v>
      </c>
      <c r="O3" s="185" t="s">
        <v>235</v>
      </c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</row>
    <row r="4" spans="1:36" s="5" customFormat="1" ht="20.100000000000001" customHeight="1" x14ac:dyDescent="0.2">
      <c r="A4" s="530"/>
      <c r="B4" s="423" t="s">
        <v>472</v>
      </c>
      <c r="C4" s="424"/>
      <c r="D4" s="424"/>
      <c r="E4" s="424"/>
      <c r="F4" s="424"/>
      <c r="G4" s="425"/>
      <c r="H4" s="426"/>
      <c r="I4" s="98"/>
      <c r="J4" s="427"/>
      <c r="K4" s="425"/>
      <c r="L4" s="426"/>
      <c r="M4" s="97"/>
      <c r="N4" s="99"/>
      <c r="O4" s="97"/>
      <c r="P4" s="98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</row>
    <row r="5" spans="1:36" s="3" customFormat="1" ht="78.75" x14ac:dyDescent="0.2">
      <c r="A5" s="531">
        <v>492701000</v>
      </c>
      <c r="B5" s="321"/>
      <c r="C5" s="428" t="s">
        <v>436</v>
      </c>
      <c r="D5" s="471" t="s">
        <v>473</v>
      </c>
      <c r="E5" s="471" t="s">
        <v>540</v>
      </c>
      <c r="F5" s="4" t="s">
        <v>474</v>
      </c>
      <c r="G5" s="483">
        <f>VLOOKUP(A5,'сводный прайс'!A:G,7,FALSE)</f>
        <v>8220</v>
      </c>
      <c r="H5" s="105">
        <f>VLOOKUP(A5,'сводный прайс'!A:H,8,FALSE)</f>
        <v>6987</v>
      </c>
      <c r="I5" s="103"/>
      <c r="J5" s="104">
        <f>ROUND(G5*(1+$J$3),2)</f>
        <v>8220</v>
      </c>
      <c r="K5" s="166">
        <f>IFERROR((J5/H5-1),"-")</f>
        <v>0.17647058823529416</v>
      </c>
      <c r="L5" s="106">
        <f>IFERROR((J5-H5),"-")</f>
        <v>1233</v>
      </c>
      <c r="M5" s="107"/>
      <c r="N5" s="108">
        <v>0</v>
      </c>
      <c r="O5" s="109">
        <f>IFERROR(N5*H5,"-")</f>
        <v>0</v>
      </c>
      <c r="P5" s="107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</row>
    <row r="6" spans="1:36" s="3" customFormat="1" ht="78.75" x14ac:dyDescent="0.2">
      <c r="A6" s="531">
        <v>492701200</v>
      </c>
      <c r="B6" s="321"/>
      <c r="C6" s="428" t="s">
        <v>438</v>
      </c>
      <c r="D6" s="471" t="s">
        <v>475</v>
      </c>
      <c r="E6" s="471" t="s">
        <v>541</v>
      </c>
      <c r="F6" s="4" t="s">
        <v>474</v>
      </c>
      <c r="G6" s="483">
        <f>VLOOKUP(A6,'сводный прайс'!A:G,7,FALSE)</f>
        <v>9420</v>
      </c>
      <c r="H6" s="105">
        <f>VLOOKUP(A6,'сводный прайс'!A:H,8,FALSE)</f>
        <v>8007</v>
      </c>
      <c r="I6" s="103"/>
      <c r="J6" s="104">
        <f>ROUND(G6*(1+$J$3),2)</f>
        <v>9420</v>
      </c>
      <c r="K6" s="166">
        <f t="shared" ref="K6:K8" si="0">IFERROR((J6/H6-1),"-")</f>
        <v>0.17647058823529416</v>
      </c>
      <c r="L6" s="106">
        <f t="shared" ref="L6:L8" si="1">IFERROR((J6-H6),"-")</f>
        <v>1413</v>
      </c>
      <c r="M6" s="107"/>
      <c r="N6" s="108">
        <v>0</v>
      </c>
      <c r="O6" s="109">
        <f>IFERROR(N6*H6,"-")</f>
        <v>0</v>
      </c>
      <c r="P6" s="107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</row>
    <row r="7" spans="1:36" s="3" customFormat="1" ht="78.75" x14ac:dyDescent="0.2">
      <c r="A7" s="531">
        <v>492700900</v>
      </c>
      <c r="B7" s="321"/>
      <c r="C7" s="428" t="s">
        <v>439</v>
      </c>
      <c r="D7" s="471" t="s">
        <v>476</v>
      </c>
      <c r="E7" s="471" t="s">
        <v>542</v>
      </c>
      <c r="F7" s="4" t="s">
        <v>474</v>
      </c>
      <c r="G7" s="483">
        <f>VLOOKUP(A7,'сводный прайс'!A:G,7,FALSE)</f>
        <v>9800</v>
      </c>
      <c r="H7" s="105">
        <f>VLOOKUP(A7,'сводный прайс'!A:H,8,FALSE)</f>
        <v>8330</v>
      </c>
      <c r="I7" s="103"/>
      <c r="J7" s="104">
        <f>ROUND(G7*(1+$J$3),2)</f>
        <v>9800</v>
      </c>
      <c r="K7" s="166">
        <f t="shared" si="0"/>
        <v>0.17647058823529416</v>
      </c>
      <c r="L7" s="106">
        <f t="shared" si="1"/>
        <v>1470</v>
      </c>
      <c r="M7" s="107"/>
      <c r="N7" s="108">
        <v>0</v>
      </c>
      <c r="O7" s="109">
        <f>IFERROR(N7*H7,"-")</f>
        <v>0</v>
      </c>
      <c r="P7" s="107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</row>
    <row r="8" spans="1:36" s="3" customFormat="1" ht="78.75" x14ac:dyDescent="0.2">
      <c r="A8" s="531">
        <v>492701100</v>
      </c>
      <c r="B8" s="321"/>
      <c r="C8" s="428" t="s">
        <v>440</v>
      </c>
      <c r="D8" s="471" t="s">
        <v>477</v>
      </c>
      <c r="E8" s="471" t="s">
        <v>543</v>
      </c>
      <c r="F8" s="4" t="s">
        <v>474</v>
      </c>
      <c r="G8" s="483">
        <f>VLOOKUP(A8,'сводный прайс'!A:G,7,FALSE)</f>
        <v>11340</v>
      </c>
      <c r="H8" s="105">
        <f>VLOOKUP(A8,'сводный прайс'!A:H,8,FALSE)</f>
        <v>9639</v>
      </c>
      <c r="I8" s="103"/>
      <c r="J8" s="104">
        <f>ROUND(G8*(1+$J$3),2)</f>
        <v>11340</v>
      </c>
      <c r="K8" s="166">
        <f t="shared" si="0"/>
        <v>0.17647058823529416</v>
      </c>
      <c r="L8" s="106">
        <f t="shared" si="1"/>
        <v>1701</v>
      </c>
      <c r="M8" s="107"/>
      <c r="N8" s="108">
        <v>0</v>
      </c>
      <c r="O8" s="109">
        <f>IFERROR(N8*H8,"-")</f>
        <v>0</v>
      </c>
      <c r="P8" s="107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</row>
    <row r="9" spans="1:36" s="3" customFormat="1" ht="16.5" customHeight="1" x14ac:dyDescent="0.2">
      <c r="A9" s="531"/>
      <c r="B9" s="423" t="s">
        <v>478</v>
      </c>
      <c r="C9" s="429"/>
      <c r="D9" s="424"/>
      <c r="E9" s="424"/>
      <c r="F9" s="424"/>
      <c r="G9" s="425"/>
      <c r="H9" s="426"/>
      <c r="I9" s="98"/>
      <c r="J9" s="427"/>
      <c r="K9" s="425"/>
      <c r="L9" s="426"/>
      <c r="M9" s="107"/>
      <c r="N9" s="108"/>
      <c r="O9" s="109"/>
      <c r="P9" s="107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I9" s="95"/>
      <c r="AJ9" s="95"/>
    </row>
    <row r="10" spans="1:36" s="3" customFormat="1" ht="16.5" customHeight="1" x14ac:dyDescent="0.2">
      <c r="A10" s="531">
        <v>499802900</v>
      </c>
      <c r="B10" s="321"/>
      <c r="C10" s="430" t="s">
        <v>441</v>
      </c>
      <c r="D10" s="603" t="s">
        <v>538</v>
      </c>
      <c r="E10" s="603"/>
      <c r="F10" s="431" t="s">
        <v>480</v>
      </c>
      <c r="G10" s="483">
        <f>VLOOKUP(A10,'сводный прайс'!A:G,7,FALSE)</f>
        <v>2540</v>
      </c>
      <c r="H10" s="105">
        <f>VLOOKUP(A10,'сводный прайс'!A:H,8,FALSE)</f>
        <v>2159</v>
      </c>
      <c r="I10" s="103"/>
      <c r="J10" s="104">
        <f t="shared" ref="J10:J15" si="2">ROUND(G10*(1+$J$3),2)</f>
        <v>2540</v>
      </c>
      <c r="K10" s="166">
        <f>IFERROR((J10/H10-1),"-")</f>
        <v>0.17647058823529416</v>
      </c>
      <c r="L10" s="106">
        <f>IFERROR((J10-H10),"-")</f>
        <v>381</v>
      </c>
      <c r="M10" s="107"/>
      <c r="N10" s="108">
        <v>0</v>
      </c>
      <c r="O10" s="109">
        <f t="shared" ref="O10:O15" si="3">IFERROR(N10*H10,"-")</f>
        <v>0</v>
      </c>
      <c r="P10" s="107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</row>
    <row r="11" spans="1:36" s="3" customFormat="1" ht="16.5" customHeight="1" x14ac:dyDescent="0.2">
      <c r="A11" s="531">
        <v>499803000</v>
      </c>
      <c r="B11" s="321"/>
      <c r="C11" s="430" t="s">
        <v>443</v>
      </c>
      <c r="D11" s="603" t="s">
        <v>539</v>
      </c>
      <c r="E11" s="603"/>
      <c r="F11" s="431" t="s">
        <v>480</v>
      </c>
      <c r="G11" s="483">
        <f>VLOOKUP(A11,'сводный прайс'!A:G,7,FALSE)</f>
        <v>3040</v>
      </c>
      <c r="H11" s="105">
        <f>VLOOKUP(A11,'сводный прайс'!A:H,8,FALSE)</f>
        <v>2584</v>
      </c>
      <c r="I11" s="103"/>
      <c r="J11" s="104">
        <f t="shared" si="2"/>
        <v>3040</v>
      </c>
      <c r="K11" s="166">
        <f t="shared" ref="K11:K13" si="4">IFERROR((J11/H11-1),"-")</f>
        <v>0.17647058823529416</v>
      </c>
      <c r="L11" s="106">
        <f t="shared" ref="L11:L13" si="5">IFERROR((J11-H11),"-")</f>
        <v>456</v>
      </c>
      <c r="M11" s="107"/>
      <c r="N11" s="108">
        <v>0</v>
      </c>
      <c r="O11" s="109">
        <f t="shared" si="3"/>
        <v>0</v>
      </c>
      <c r="P11" s="107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</row>
    <row r="12" spans="1:36" s="3" customFormat="1" ht="16.5" customHeight="1" x14ac:dyDescent="0.2">
      <c r="A12" s="531">
        <v>499803100</v>
      </c>
      <c r="B12" s="321"/>
      <c r="C12" s="430" t="s">
        <v>444</v>
      </c>
      <c r="D12" s="603" t="s">
        <v>479</v>
      </c>
      <c r="E12" s="603"/>
      <c r="F12" s="431" t="s">
        <v>480</v>
      </c>
      <c r="G12" s="483">
        <f>VLOOKUP(A12,'сводный прайс'!A:G,7,FALSE)</f>
        <v>4060</v>
      </c>
      <c r="H12" s="105">
        <f>VLOOKUP(A12,'сводный прайс'!A:H,8,FALSE)</f>
        <v>3451</v>
      </c>
      <c r="I12" s="103"/>
      <c r="J12" s="104">
        <f t="shared" si="2"/>
        <v>4060</v>
      </c>
      <c r="K12" s="166">
        <f t="shared" si="4"/>
        <v>0.17647058823529416</v>
      </c>
      <c r="L12" s="106">
        <f t="shared" si="5"/>
        <v>609</v>
      </c>
      <c r="M12" s="107"/>
      <c r="N12" s="108">
        <v>0</v>
      </c>
      <c r="O12" s="109">
        <f t="shared" si="3"/>
        <v>0</v>
      </c>
      <c r="P12" s="107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</row>
    <row r="13" spans="1:36" s="3" customFormat="1" ht="16.5" customHeight="1" x14ac:dyDescent="0.2">
      <c r="A13" s="531">
        <v>499802800</v>
      </c>
      <c r="B13" s="321"/>
      <c r="C13" s="432" t="s">
        <v>445</v>
      </c>
      <c r="D13" s="603" t="s">
        <v>538</v>
      </c>
      <c r="E13" s="603"/>
      <c r="F13" s="431" t="s">
        <v>481</v>
      </c>
      <c r="G13" s="483">
        <f>VLOOKUP(A13,'сводный прайс'!A:G,7,FALSE)</f>
        <v>3380</v>
      </c>
      <c r="H13" s="105">
        <f>VLOOKUP(A13,'сводный прайс'!A:H,8,FALSE)</f>
        <v>2873</v>
      </c>
      <c r="I13" s="103"/>
      <c r="J13" s="104">
        <f t="shared" si="2"/>
        <v>3380</v>
      </c>
      <c r="K13" s="166">
        <f t="shared" si="4"/>
        <v>0.17647058823529416</v>
      </c>
      <c r="L13" s="106">
        <f t="shared" si="5"/>
        <v>507</v>
      </c>
      <c r="M13" s="107"/>
      <c r="N13" s="108">
        <v>0</v>
      </c>
      <c r="O13" s="109">
        <f t="shared" si="3"/>
        <v>0</v>
      </c>
      <c r="P13" s="107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</row>
    <row r="14" spans="1:36" s="3" customFormat="1" ht="16.5" customHeight="1" x14ac:dyDescent="0.2">
      <c r="A14" s="531">
        <v>499503700</v>
      </c>
      <c r="B14" s="321"/>
      <c r="C14" s="430" t="s">
        <v>447</v>
      </c>
      <c r="D14" s="603" t="s">
        <v>539</v>
      </c>
      <c r="E14" s="603"/>
      <c r="F14" s="431" t="s">
        <v>481</v>
      </c>
      <c r="G14" s="483">
        <f>VLOOKUP(A14,'сводный прайс'!A:G,7,FALSE)</f>
        <v>3900</v>
      </c>
      <c r="H14" s="105">
        <f>VLOOKUP(A14,'сводный прайс'!A:H,8,FALSE)</f>
        <v>3315</v>
      </c>
      <c r="I14" s="103"/>
      <c r="J14" s="104">
        <f t="shared" si="2"/>
        <v>3900</v>
      </c>
      <c r="K14" s="166">
        <f>IFERROR((J14/H14-1),"-")</f>
        <v>0.17647058823529416</v>
      </c>
      <c r="L14" s="106">
        <f>IFERROR((J14-H14),"-")</f>
        <v>585</v>
      </c>
      <c r="M14" s="107"/>
      <c r="N14" s="108">
        <v>0</v>
      </c>
      <c r="O14" s="109">
        <f t="shared" si="3"/>
        <v>0</v>
      </c>
      <c r="P14" s="107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</row>
    <row r="15" spans="1:36" s="3" customFormat="1" ht="16.5" customHeight="1" x14ac:dyDescent="0.2">
      <c r="A15" s="531">
        <v>499503800</v>
      </c>
      <c r="B15" s="321"/>
      <c r="C15" s="430" t="s">
        <v>449</v>
      </c>
      <c r="D15" s="603" t="s">
        <v>479</v>
      </c>
      <c r="E15" s="603"/>
      <c r="F15" s="431" t="s">
        <v>481</v>
      </c>
      <c r="G15" s="483">
        <f>VLOOKUP(A15,'сводный прайс'!A:G,7,FALSE)</f>
        <v>4980</v>
      </c>
      <c r="H15" s="105">
        <f>VLOOKUP(A15,'сводный прайс'!A:H,8,FALSE)</f>
        <v>4233</v>
      </c>
      <c r="I15" s="103"/>
      <c r="J15" s="104">
        <f t="shared" si="2"/>
        <v>4980</v>
      </c>
      <c r="K15" s="166">
        <f t="shared" ref="K15" si="6">IFERROR((J15/H15-1),"-")</f>
        <v>0.17647058823529416</v>
      </c>
      <c r="L15" s="106">
        <f t="shared" ref="L15" si="7">IFERROR((J15-H15),"-")</f>
        <v>747</v>
      </c>
      <c r="M15" s="107"/>
      <c r="N15" s="108">
        <v>0</v>
      </c>
      <c r="O15" s="109">
        <f t="shared" si="3"/>
        <v>0</v>
      </c>
      <c r="P15" s="107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</row>
    <row r="16" spans="1:36" s="5" customFormat="1" ht="20.100000000000001" customHeight="1" x14ac:dyDescent="0.2">
      <c r="A16" s="530"/>
      <c r="B16" s="423" t="s">
        <v>578</v>
      </c>
      <c r="C16" s="424"/>
      <c r="D16" s="424"/>
      <c r="E16" s="424"/>
      <c r="F16" s="424"/>
      <c r="G16" s="425"/>
      <c r="H16" s="426"/>
      <c r="I16" s="98"/>
      <c r="J16" s="427"/>
      <c r="K16" s="425"/>
      <c r="L16" s="426"/>
      <c r="M16" s="98"/>
      <c r="N16" s="99"/>
      <c r="O16" s="101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02"/>
      <c r="AG16" s="102"/>
    </row>
    <row r="17" spans="1:33" s="3" customFormat="1" ht="56.25" x14ac:dyDescent="0.2">
      <c r="A17" s="531">
        <v>494801000</v>
      </c>
      <c r="B17" s="604"/>
      <c r="C17" s="32" t="s">
        <v>450</v>
      </c>
      <c r="D17" s="471" t="s">
        <v>482</v>
      </c>
      <c r="E17" s="471" t="s">
        <v>483</v>
      </c>
      <c r="F17" s="4" t="s">
        <v>484</v>
      </c>
      <c r="G17" s="483">
        <f>VLOOKUP(A17,'сводный прайс'!A:G,7,FALSE)</f>
        <v>15560</v>
      </c>
      <c r="H17" s="105">
        <f>VLOOKUP(A17,'сводный прайс'!A:H,8,FALSE)</f>
        <v>13226</v>
      </c>
      <c r="I17" s="103"/>
      <c r="J17" s="104">
        <f>ROUND(G17*(1+$J$3),2)</f>
        <v>15560</v>
      </c>
      <c r="K17" s="166">
        <f t="shared" ref="K17" si="8">IFERROR((J17/H17-1),"-")</f>
        <v>0.17647058823529416</v>
      </c>
      <c r="L17" s="106">
        <f t="shared" ref="L17" si="9">IFERROR((J17-H17),"-")</f>
        <v>2334</v>
      </c>
      <c r="M17" s="107"/>
      <c r="N17" s="108">
        <v>0</v>
      </c>
      <c r="O17" s="109">
        <f>IFERROR(N17*H17,"-")</f>
        <v>0</v>
      </c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95"/>
    </row>
    <row r="18" spans="1:33" s="3" customFormat="1" ht="56.25" x14ac:dyDescent="0.2">
      <c r="A18" s="531">
        <v>494801100</v>
      </c>
      <c r="B18" s="604"/>
      <c r="C18" s="32" t="s">
        <v>451</v>
      </c>
      <c r="D18" s="471" t="s">
        <v>485</v>
      </c>
      <c r="E18" s="471" t="s">
        <v>486</v>
      </c>
      <c r="F18" s="4" t="s">
        <v>484</v>
      </c>
      <c r="G18" s="483">
        <f>VLOOKUP(A18,'сводный прайс'!A:G,7,FALSE)</f>
        <v>18040</v>
      </c>
      <c r="H18" s="105">
        <f>VLOOKUP(A18,'сводный прайс'!A:H,8,FALSE)</f>
        <v>15334</v>
      </c>
      <c r="I18" s="103"/>
      <c r="J18" s="104">
        <f>ROUND(G18*(1+$J$3),2)</f>
        <v>18040</v>
      </c>
      <c r="K18" s="166">
        <f>IFERROR((J18/H18-1),"-")</f>
        <v>0.17647058823529416</v>
      </c>
      <c r="L18" s="106">
        <f>IFERROR((J18-H18),"-")</f>
        <v>2706</v>
      </c>
      <c r="M18" s="107"/>
      <c r="N18" s="108">
        <v>0</v>
      </c>
      <c r="O18" s="109">
        <f>IFERROR(N18*H18,"-")</f>
        <v>0</v>
      </c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</row>
    <row r="19" spans="1:33" s="3" customFormat="1" ht="56.25" x14ac:dyDescent="0.2">
      <c r="A19" s="531">
        <v>494801200</v>
      </c>
      <c r="B19" s="604"/>
      <c r="C19" s="32" t="s">
        <v>452</v>
      </c>
      <c r="D19" s="471" t="s">
        <v>487</v>
      </c>
      <c r="E19" s="471" t="s">
        <v>488</v>
      </c>
      <c r="F19" s="4" t="s">
        <v>484</v>
      </c>
      <c r="G19" s="483">
        <f>VLOOKUP(A19,'сводный прайс'!A:G,7,FALSE)</f>
        <v>22000</v>
      </c>
      <c r="H19" s="105">
        <f>VLOOKUP(A19,'сводный прайс'!A:H,8,FALSE)</f>
        <v>18700</v>
      </c>
      <c r="I19" s="103"/>
      <c r="J19" s="104">
        <f>ROUND(G19*(1+$J$3),2)</f>
        <v>22000</v>
      </c>
      <c r="K19" s="166">
        <f t="shared" ref="K19" si="10">IFERROR((J19/H19-1),"-")</f>
        <v>0.17647058823529416</v>
      </c>
      <c r="L19" s="106">
        <f t="shared" ref="L19" si="11">IFERROR((J19-H19),"-")</f>
        <v>3300</v>
      </c>
      <c r="M19" s="107"/>
      <c r="N19" s="108">
        <v>0</v>
      </c>
      <c r="O19" s="109">
        <f>IFERROR(N19*H19,"-")</f>
        <v>0</v>
      </c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95"/>
    </row>
    <row r="20" spans="1:33" s="5" customFormat="1" ht="20.100000000000001" customHeight="1" x14ac:dyDescent="0.2">
      <c r="A20" s="530"/>
      <c r="B20" s="590" t="s">
        <v>579</v>
      </c>
      <c r="C20" s="591"/>
      <c r="D20" s="591"/>
      <c r="E20" s="591"/>
      <c r="F20" s="591"/>
      <c r="G20" s="433"/>
      <c r="H20" s="434"/>
      <c r="I20" s="113"/>
      <c r="J20" s="435"/>
      <c r="K20" s="425"/>
      <c r="L20" s="426"/>
      <c r="N20" s="99"/>
      <c r="O20" s="101"/>
      <c r="P20" s="95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02"/>
      <c r="AG20" s="102"/>
    </row>
    <row r="21" spans="1:33" s="95" customFormat="1" ht="45" x14ac:dyDescent="0.2">
      <c r="A21" s="532">
        <v>652000001</v>
      </c>
      <c r="B21" s="592"/>
      <c r="C21" s="118" t="s">
        <v>453</v>
      </c>
      <c r="D21" s="594" t="s">
        <v>576</v>
      </c>
      <c r="E21" s="594" t="s">
        <v>489</v>
      </c>
      <c r="F21" s="119" t="s">
        <v>490</v>
      </c>
      <c r="G21" s="483">
        <f>VLOOKUP(A21,'сводный прайс'!A:G,7,FALSE)</f>
        <v>30760</v>
      </c>
      <c r="H21" s="105">
        <f>VLOOKUP(A21,'сводный прайс'!A:H,8,FALSE)</f>
        <v>26146</v>
      </c>
      <c r="I21" s="103"/>
      <c r="J21" s="110">
        <f>ROUND(G21*(1+$J$3),2)</f>
        <v>30760</v>
      </c>
      <c r="K21" s="166">
        <f>IFERROR((J21/H21-1),"-")</f>
        <v>0.17647058823529416</v>
      </c>
      <c r="L21" s="106">
        <f>IFERROR((J21-H21),"-")</f>
        <v>4614</v>
      </c>
      <c r="N21" s="120">
        <v>0</v>
      </c>
      <c r="O21" s="109">
        <f>IFERROR(N21*H21,"-")</f>
        <v>0</v>
      </c>
    </row>
    <row r="22" spans="1:33" s="95" customFormat="1" ht="48" customHeight="1" x14ac:dyDescent="0.2">
      <c r="A22" s="321">
        <v>494301100</v>
      </c>
      <c r="B22" s="593"/>
      <c r="C22" s="118" t="s">
        <v>454</v>
      </c>
      <c r="D22" s="595"/>
      <c r="E22" s="595"/>
      <c r="F22" s="119" t="s">
        <v>491</v>
      </c>
      <c r="G22" s="483">
        <f>VLOOKUP(A22,'сводный прайс'!A:G,7,FALSE)</f>
        <v>12700</v>
      </c>
      <c r="H22" s="105">
        <f>VLOOKUP(A22,'сводный прайс'!A:H,8,FALSE)</f>
        <v>10795</v>
      </c>
      <c r="I22" s="103"/>
      <c r="J22" s="110">
        <f>ROUND(G22*(1+$J$3),2)</f>
        <v>12700</v>
      </c>
      <c r="K22" s="166">
        <f t="shared" ref="K22" si="12">IFERROR((J22/H22-1),"-")</f>
        <v>0.17647058823529416</v>
      </c>
      <c r="L22" s="106">
        <f t="shared" ref="L22" si="13">IFERROR((J22-H22),"-")</f>
        <v>1905</v>
      </c>
      <c r="N22" s="120">
        <v>0</v>
      </c>
      <c r="O22" s="109">
        <f>IFERROR(N22*H22,"-")</f>
        <v>0</v>
      </c>
    </row>
    <row r="23" spans="1:33" s="5" customFormat="1" ht="20.100000000000001" customHeight="1" x14ac:dyDescent="0.2">
      <c r="A23" s="530"/>
      <c r="B23" s="436" t="s">
        <v>492</v>
      </c>
      <c r="C23" s="424"/>
      <c r="D23" s="424"/>
      <c r="E23" s="424"/>
      <c r="F23" s="424"/>
      <c r="G23" s="425"/>
      <c r="H23" s="426"/>
      <c r="I23" s="98"/>
      <c r="J23" s="427"/>
      <c r="K23" s="425"/>
      <c r="L23" s="426"/>
      <c r="M23" s="98"/>
      <c r="N23" s="99"/>
      <c r="O23" s="109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  <c r="AA23" s="102"/>
      <c r="AB23" s="102"/>
      <c r="AC23" s="102"/>
      <c r="AD23" s="102"/>
      <c r="AE23" s="102"/>
      <c r="AF23" s="102"/>
      <c r="AG23" s="102"/>
    </row>
    <row r="24" spans="1:33" s="3" customFormat="1" ht="81" customHeight="1" x14ac:dyDescent="0.2">
      <c r="A24" s="532">
        <v>650000001</v>
      </c>
      <c r="B24" s="437"/>
      <c r="C24" s="438" t="s">
        <v>455</v>
      </c>
      <c r="D24" s="496" t="s">
        <v>493</v>
      </c>
      <c r="E24" s="496" t="s">
        <v>494</v>
      </c>
      <c r="F24" s="475" t="s">
        <v>544</v>
      </c>
      <c r="G24" s="483">
        <f>VLOOKUP(A24,'сводный прайс'!A:G,7,FALSE)</f>
        <v>29915.200000000001</v>
      </c>
      <c r="H24" s="105">
        <f>VLOOKUP(A24,'сводный прайс'!A:H,8,FALSE)</f>
        <v>25427.919999999998</v>
      </c>
      <c r="I24" s="103"/>
      <c r="J24" s="104">
        <f t="shared" ref="J24:J29" si="14">ROUND(G24*(1+$J$3),2)</f>
        <v>29915.200000000001</v>
      </c>
      <c r="K24" s="166">
        <f>IFERROR((J24/H24-1),"-")</f>
        <v>0.17647058823529416</v>
      </c>
      <c r="L24" s="106">
        <f>IFERROR((J24-H24),"-")</f>
        <v>4487.2800000000025</v>
      </c>
      <c r="M24" s="107"/>
      <c r="N24" s="108">
        <v>0</v>
      </c>
      <c r="O24" s="109">
        <f t="shared" ref="O24:O29" si="15">IFERROR(N24*H24,"-")</f>
        <v>0</v>
      </c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</row>
    <row r="25" spans="1:33" s="3" customFormat="1" ht="81" customHeight="1" x14ac:dyDescent="0.2">
      <c r="A25" s="532">
        <v>650000002</v>
      </c>
      <c r="B25" s="439"/>
      <c r="C25" s="438" t="s">
        <v>456</v>
      </c>
      <c r="D25" s="496" t="s">
        <v>495</v>
      </c>
      <c r="E25" s="496" t="s">
        <v>496</v>
      </c>
      <c r="F25" s="475" t="s">
        <v>544</v>
      </c>
      <c r="G25" s="483">
        <f>VLOOKUP(A25,'сводный прайс'!A:G,7,FALSE)</f>
        <v>32827.199999999997</v>
      </c>
      <c r="H25" s="105">
        <f>VLOOKUP(A25,'сводный прайс'!A:H,8,FALSE)</f>
        <v>27903.119999999999</v>
      </c>
      <c r="I25" s="103"/>
      <c r="J25" s="104">
        <f t="shared" si="14"/>
        <v>32827.199999999997</v>
      </c>
      <c r="K25" s="166">
        <f t="shared" ref="K25:K28" si="16">IFERROR((J25/H25-1),"-")</f>
        <v>0.17647058823529416</v>
      </c>
      <c r="L25" s="106">
        <f t="shared" ref="L25:L28" si="17">IFERROR((J25-H25),"-")</f>
        <v>4924.0799999999981</v>
      </c>
      <c r="M25" s="107"/>
      <c r="N25" s="108">
        <v>0</v>
      </c>
      <c r="O25" s="109">
        <f t="shared" si="15"/>
        <v>0</v>
      </c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</row>
    <row r="26" spans="1:33" s="3" customFormat="1" ht="81" customHeight="1" x14ac:dyDescent="0.2">
      <c r="A26" s="532">
        <v>650000003</v>
      </c>
      <c r="B26" s="439"/>
      <c r="C26" s="438" t="s">
        <v>457</v>
      </c>
      <c r="D26" s="496" t="s">
        <v>495</v>
      </c>
      <c r="E26" s="496" t="s">
        <v>497</v>
      </c>
      <c r="F26" s="475" t="s">
        <v>545</v>
      </c>
      <c r="G26" s="483">
        <f>VLOOKUP(A26,'сводный прайс'!A:G,7,FALSE)</f>
        <v>38588.800000000003</v>
      </c>
      <c r="H26" s="105">
        <f>VLOOKUP(A26,'сводный прайс'!A:H,8,FALSE)</f>
        <v>32800.480000000003</v>
      </c>
      <c r="I26" s="103"/>
      <c r="J26" s="104">
        <f t="shared" si="14"/>
        <v>38588.800000000003</v>
      </c>
      <c r="K26" s="166">
        <f t="shared" si="16"/>
        <v>0.17647058823529416</v>
      </c>
      <c r="L26" s="106">
        <f t="shared" si="17"/>
        <v>5788.32</v>
      </c>
      <c r="M26" s="107"/>
      <c r="N26" s="108">
        <v>0</v>
      </c>
      <c r="O26" s="109">
        <f t="shared" si="15"/>
        <v>0</v>
      </c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</row>
    <row r="27" spans="1:33" s="3" customFormat="1" ht="81" customHeight="1" x14ac:dyDescent="0.2">
      <c r="A27" s="532">
        <v>650000004</v>
      </c>
      <c r="B27" s="439"/>
      <c r="C27" s="438" t="s">
        <v>458</v>
      </c>
      <c r="D27" s="496" t="s">
        <v>498</v>
      </c>
      <c r="E27" s="496" t="s">
        <v>499</v>
      </c>
      <c r="F27" s="475" t="s">
        <v>545</v>
      </c>
      <c r="G27" s="483">
        <f>VLOOKUP(A27,'сводный прайс'!A:G,7,FALSE)</f>
        <v>42841.599999999999</v>
      </c>
      <c r="H27" s="105">
        <f>VLOOKUP(A27,'сводный прайс'!A:H,8,FALSE)</f>
        <v>36415.360000000001</v>
      </c>
      <c r="I27" s="103"/>
      <c r="J27" s="104">
        <f t="shared" si="14"/>
        <v>42841.599999999999</v>
      </c>
      <c r="K27" s="166">
        <f t="shared" si="16"/>
        <v>0.17647058823529416</v>
      </c>
      <c r="L27" s="106">
        <f t="shared" si="17"/>
        <v>6426.239999999998</v>
      </c>
      <c r="M27" s="107"/>
      <c r="N27" s="108">
        <v>0</v>
      </c>
      <c r="O27" s="109">
        <f t="shared" si="15"/>
        <v>0</v>
      </c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95"/>
    </row>
    <row r="28" spans="1:33" s="3" customFormat="1" ht="81" customHeight="1" x14ac:dyDescent="0.2">
      <c r="A28" s="532">
        <v>650000005</v>
      </c>
      <c r="B28" s="439"/>
      <c r="C28" s="438" t="s">
        <v>459</v>
      </c>
      <c r="D28" s="496" t="s">
        <v>500</v>
      </c>
      <c r="E28" s="496" t="s">
        <v>501</v>
      </c>
      <c r="F28" s="475" t="s">
        <v>545</v>
      </c>
      <c r="G28" s="483">
        <f>VLOOKUP(A28,'сводный прайс'!A:G,7,FALSE)</f>
        <v>44956.800000000003</v>
      </c>
      <c r="H28" s="105">
        <f>VLOOKUP(A28,'сводный прайс'!A:H,8,FALSE)</f>
        <v>38213.279999999999</v>
      </c>
      <c r="I28" s="103"/>
      <c r="J28" s="104">
        <f t="shared" si="14"/>
        <v>44956.800000000003</v>
      </c>
      <c r="K28" s="166">
        <f t="shared" si="16"/>
        <v>0.17647058823529416</v>
      </c>
      <c r="L28" s="106">
        <f t="shared" si="17"/>
        <v>6743.5200000000041</v>
      </c>
      <c r="M28" s="107"/>
      <c r="N28" s="108">
        <v>0</v>
      </c>
      <c r="O28" s="109">
        <f t="shared" si="15"/>
        <v>0</v>
      </c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95"/>
    </row>
    <row r="29" spans="1:33" s="3" customFormat="1" ht="16.5" customHeight="1" x14ac:dyDescent="0.2">
      <c r="A29" s="532">
        <v>656000007</v>
      </c>
      <c r="B29" s="440"/>
      <c r="C29" s="578" t="s">
        <v>564</v>
      </c>
      <c r="D29" s="579"/>
      <c r="E29" s="580" t="s">
        <v>565</v>
      </c>
      <c r="F29" s="581"/>
      <c r="G29" s="483">
        <f>VLOOKUP(A29,'сводный прайс'!A:G,7,FALSE)</f>
        <v>289.60000000000002</v>
      </c>
      <c r="H29" s="105">
        <f>VLOOKUP(A29,'сводный прайс'!A:H,8,FALSE)</f>
        <v>246.16</v>
      </c>
      <c r="I29" s="103"/>
      <c r="J29" s="104">
        <f t="shared" si="14"/>
        <v>289.60000000000002</v>
      </c>
      <c r="K29" s="166">
        <f t="shared" ref="K29" si="18">IFERROR((J29/H29-1),"-")</f>
        <v>0.17647058823529416</v>
      </c>
      <c r="L29" s="106">
        <f t="shared" ref="L29" si="19">IFERROR((J29-H29),"-")</f>
        <v>43.440000000000026</v>
      </c>
      <c r="M29" s="107"/>
      <c r="N29" s="108">
        <v>0</v>
      </c>
      <c r="O29" s="109">
        <f t="shared" si="15"/>
        <v>0</v>
      </c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</row>
    <row r="30" spans="1:33" s="5" customFormat="1" ht="20.100000000000001" customHeight="1" thickBot="1" x14ac:dyDescent="0.25">
      <c r="A30" s="533"/>
      <c r="B30" s="574" t="s">
        <v>4</v>
      </c>
      <c r="C30" s="575"/>
      <c r="D30" s="575"/>
      <c r="E30" s="575"/>
      <c r="F30" s="575"/>
      <c r="G30" s="433"/>
      <c r="H30" s="451"/>
      <c r="I30" s="113"/>
      <c r="J30" s="435"/>
      <c r="K30" s="425"/>
      <c r="L30" s="426"/>
      <c r="M30" s="113"/>
      <c r="N30" s="122"/>
      <c r="O30" s="123"/>
      <c r="P30" s="95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02"/>
      <c r="AG30" s="102"/>
    </row>
    <row r="31" spans="1:33" s="95" customFormat="1" ht="33.75" customHeight="1" x14ac:dyDescent="0.2">
      <c r="A31" s="321">
        <v>497800900</v>
      </c>
      <c r="B31" s="598"/>
      <c r="C31" s="576" t="s">
        <v>460</v>
      </c>
      <c r="D31" s="577"/>
      <c r="E31" s="463" t="s">
        <v>530</v>
      </c>
      <c r="F31" s="464" t="s">
        <v>531</v>
      </c>
      <c r="G31" s="452">
        <f>VLOOKUP(A31,'сводный прайс'!A:G,7,FALSE)</f>
        <v>922.4</v>
      </c>
      <c r="H31" s="453">
        <f>VLOOKUP(A31,'сводный прайс'!A:H,8,FALSE)</f>
        <v>784.04</v>
      </c>
      <c r="I31" s="103"/>
      <c r="J31" s="104">
        <f>ROUND(G31*(1+$J$3),2)</f>
        <v>922.4</v>
      </c>
      <c r="K31" s="166">
        <f t="shared" ref="K31:K37" si="20">IFERROR((J31/H31-1),"-")</f>
        <v>0.17647058823529416</v>
      </c>
      <c r="L31" s="106">
        <f t="shared" ref="L31:L37" si="21">IFERROR((J31-H31),"-")</f>
        <v>138.36000000000001</v>
      </c>
      <c r="M31" s="441"/>
      <c r="N31" s="442">
        <v>0</v>
      </c>
      <c r="O31" s="109">
        <f t="shared" ref="O31:O38" si="22">IFERROR(N31*H31,"-")</f>
        <v>0</v>
      </c>
    </row>
    <row r="32" spans="1:33" s="95" customFormat="1" ht="16.5" customHeight="1" x14ac:dyDescent="0.2">
      <c r="A32" s="321">
        <v>656000005</v>
      </c>
      <c r="B32" s="599"/>
      <c r="C32" s="584" t="s">
        <v>508</v>
      </c>
      <c r="D32" s="585"/>
      <c r="E32" s="586" t="s">
        <v>505</v>
      </c>
      <c r="F32" s="587"/>
      <c r="G32" s="483">
        <f>VLOOKUP(A32,'сводный прайс'!A:G,7,FALSE)</f>
        <v>8358.4</v>
      </c>
      <c r="H32" s="105">
        <f>VLOOKUP(A32,'сводный прайс'!A:H,8,FALSE)</f>
        <v>7104.64</v>
      </c>
      <c r="I32" s="103"/>
      <c r="J32" s="104">
        <f>J31*10</f>
        <v>9224</v>
      </c>
      <c r="K32" s="166">
        <f t="shared" ref="K32" si="23">IFERROR((J32/H32-1),"-")</f>
        <v>0.29830645887757856</v>
      </c>
      <c r="L32" s="106">
        <f t="shared" ref="L32" si="24">IFERROR((J32-H32),"-")</f>
        <v>2119.3599999999997</v>
      </c>
      <c r="M32" s="441"/>
      <c r="N32" s="442">
        <v>0</v>
      </c>
      <c r="O32" s="109">
        <f t="shared" si="22"/>
        <v>0</v>
      </c>
    </row>
    <row r="33" spans="1:33" s="95" customFormat="1" ht="16.5" customHeight="1" x14ac:dyDescent="0.2">
      <c r="A33" s="321">
        <v>656000006</v>
      </c>
      <c r="B33" s="599"/>
      <c r="C33" s="584" t="s">
        <v>510</v>
      </c>
      <c r="D33" s="585"/>
      <c r="E33" s="586" t="s">
        <v>506</v>
      </c>
      <c r="F33" s="587"/>
      <c r="G33" s="483">
        <f>VLOOKUP(A33,'сводный прайс'!A:G,7,FALSE)</f>
        <v>60710.400000000001</v>
      </c>
      <c r="H33" s="105">
        <f>VLOOKUP(A33,'сводный прайс'!A:H,8,FALSE)</f>
        <v>51603.839999999997</v>
      </c>
      <c r="I33" s="103"/>
      <c r="J33" s="104">
        <f>J31*100</f>
        <v>92240</v>
      </c>
      <c r="K33" s="166">
        <f t="shared" ref="K33" si="25">IFERROR((J33/H33-1),"-")</f>
        <v>0.78746387865709222</v>
      </c>
      <c r="L33" s="106">
        <f t="shared" ref="L33" si="26">IFERROR((J33-H33),"-")</f>
        <v>40636.160000000003</v>
      </c>
      <c r="M33" s="441"/>
      <c r="N33" s="442">
        <v>0</v>
      </c>
      <c r="O33" s="109">
        <f t="shared" si="22"/>
        <v>0</v>
      </c>
    </row>
    <row r="34" spans="1:33" s="3" customFormat="1" ht="16.5" customHeight="1" x14ac:dyDescent="0.2">
      <c r="A34" s="321">
        <v>497801100</v>
      </c>
      <c r="B34" s="599"/>
      <c r="C34" s="578" t="s">
        <v>462</v>
      </c>
      <c r="D34" s="579"/>
      <c r="E34" s="580" t="s">
        <v>502</v>
      </c>
      <c r="F34" s="581"/>
      <c r="G34" s="483">
        <f>VLOOKUP(A34,'сводный прайс'!A:G,7,FALSE)</f>
        <v>1386.4</v>
      </c>
      <c r="H34" s="105">
        <f>VLOOKUP(A34,'сводный прайс'!A:H,8,FALSE)</f>
        <v>1178.44</v>
      </c>
      <c r="I34" s="103"/>
      <c r="J34" s="110">
        <f>ROUND(G34*(1+$J$3),2)</f>
        <v>1386.4</v>
      </c>
      <c r="K34" s="166">
        <f t="shared" si="20"/>
        <v>0.17647058823529416</v>
      </c>
      <c r="L34" s="106">
        <f t="shared" si="21"/>
        <v>207.96000000000004</v>
      </c>
      <c r="M34" s="107"/>
      <c r="N34" s="108">
        <v>0</v>
      </c>
      <c r="O34" s="109">
        <f t="shared" si="22"/>
        <v>0</v>
      </c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95"/>
    </row>
    <row r="35" spans="1:33" s="95" customFormat="1" ht="16.5" customHeight="1" x14ac:dyDescent="0.2">
      <c r="A35" s="321">
        <v>499802500</v>
      </c>
      <c r="B35" s="599"/>
      <c r="C35" s="578" t="s">
        <v>464</v>
      </c>
      <c r="D35" s="579"/>
      <c r="E35" s="582" t="s">
        <v>142</v>
      </c>
      <c r="F35" s="583"/>
      <c r="G35" s="483">
        <f>VLOOKUP(A35,'сводный прайс'!A:G,7,FALSE)</f>
        <v>1563.2</v>
      </c>
      <c r="H35" s="105">
        <f>VLOOKUP(A35,'сводный прайс'!A:H,8,FALSE)</f>
        <v>1328.72</v>
      </c>
      <c r="I35" s="103"/>
      <c r="J35" s="110">
        <f>ROUND(G35*(1+$J$3),2)</f>
        <v>1563.2</v>
      </c>
      <c r="K35" s="166">
        <f t="shared" si="20"/>
        <v>0.17647058823529416</v>
      </c>
      <c r="L35" s="106">
        <f t="shared" si="21"/>
        <v>234.48000000000002</v>
      </c>
      <c r="N35" s="120">
        <v>0</v>
      </c>
      <c r="O35" s="109">
        <f t="shared" si="22"/>
        <v>0</v>
      </c>
    </row>
    <row r="36" spans="1:33" s="95" customFormat="1" ht="16.5" customHeight="1" x14ac:dyDescent="0.2">
      <c r="A36" s="321">
        <v>656000003</v>
      </c>
      <c r="B36" s="599"/>
      <c r="C36" s="578" t="s">
        <v>512</v>
      </c>
      <c r="D36" s="579"/>
      <c r="E36" s="582" t="s">
        <v>507</v>
      </c>
      <c r="F36" s="583"/>
      <c r="G36" s="483">
        <f>VLOOKUP(A36,'сводный прайс'!A:G,7,FALSE)</f>
        <v>3959.2</v>
      </c>
      <c r="H36" s="105">
        <f>VLOOKUP(A36,'сводный прайс'!A:H,8,FALSE)</f>
        <v>3365.32</v>
      </c>
      <c r="I36" s="103"/>
      <c r="J36" s="104">
        <f>J35*3</f>
        <v>4689.6000000000004</v>
      </c>
      <c r="K36" s="166">
        <f t="shared" si="20"/>
        <v>0.39350789820878851</v>
      </c>
      <c r="L36" s="106">
        <f t="shared" si="21"/>
        <v>1324.2800000000002</v>
      </c>
      <c r="M36" s="441"/>
      <c r="N36" s="442">
        <v>0</v>
      </c>
      <c r="O36" s="109">
        <f t="shared" si="22"/>
        <v>0</v>
      </c>
    </row>
    <row r="37" spans="1:33" s="95" customFormat="1" ht="33" customHeight="1" x14ac:dyDescent="0.2">
      <c r="A37" s="321">
        <v>499802400</v>
      </c>
      <c r="B37" s="599"/>
      <c r="C37" s="578" t="s">
        <v>465</v>
      </c>
      <c r="D37" s="579"/>
      <c r="E37" s="582" t="s">
        <v>503</v>
      </c>
      <c r="F37" s="583"/>
      <c r="G37" s="483">
        <f>VLOOKUP(A37,'сводный прайс'!A:G,7,FALSE)</f>
        <v>1718.4</v>
      </c>
      <c r="H37" s="111">
        <f>VLOOKUP(A37,'сводный прайс'!A:H,8,FALSE)</f>
        <v>1460.64</v>
      </c>
      <c r="I37" s="198"/>
      <c r="J37" s="110">
        <f>ROUND(G37*(1+$J$3),2)</f>
        <v>1718.4</v>
      </c>
      <c r="K37" s="166">
        <f t="shared" si="20"/>
        <v>0.17647058823529416</v>
      </c>
      <c r="L37" s="106">
        <f t="shared" si="21"/>
        <v>257.76</v>
      </c>
      <c r="N37" s="120">
        <v>0</v>
      </c>
      <c r="O37" s="109">
        <f t="shared" si="22"/>
        <v>0</v>
      </c>
    </row>
    <row r="38" spans="1:33" s="95" customFormat="1" ht="38.25" customHeight="1" thickBot="1" x14ac:dyDescent="0.25">
      <c r="A38" s="536">
        <v>656000004</v>
      </c>
      <c r="B38" s="600"/>
      <c r="C38" s="588" t="s">
        <v>514</v>
      </c>
      <c r="D38" s="589"/>
      <c r="E38" s="596" t="s">
        <v>516</v>
      </c>
      <c r="F38" s="597"/>
      <c r="G38" s="446">
        <f>VLOOKUP(A38,'сводный прайс'!A:G,7,FALSE)</f>
        <v>4378.3999999999996</v>
      </c>
      <c r="H38" s="173">
        <f>VLOOKUP(A38,'сводный прайс'!A:H,8,FALSE)</f>
        <v>3721.64</v>
      </c>
      <c r="I38" s="443"/>
      <c r="J38" s="537">
        <f>J37*3</f>
        <v>5155.2000000000007</v>
      </c>
      <c r="K38" s="168">
        <f t="shared" ref="K38" si="27">IFERROR((J38/H38-1),"-")</f>
        <v>0.38519577390612758</v>
      </c>
      <c r="L38" s="134">
        <f t="shared" ref="L38" si="28">IFERROR((J38-H38),"-")</f>
        <v>1433.5600000000009</v>
      </c>
      <c r="M38" s="441"/>
      <c r="N38" s="442">
        <v>0</v>
      </c>
      <c r="O38" s="109">
        <f t="shared" si="22"/>
        <v>0</v>
      </c>
    </row>
    <row r="39" spans="1:33" s="144" customFormat="1" ht="17.25" customHeight="1" thickBot="1" x14ac:dyDescent="0.25">
      <c r="A39" s="137"/>
      <c r="B39" s="137"/>
      <c r="C39" s="138"/>
      <c r="D39" s="139"/>
      <c r="E39" s="139"/>
      <c r="F39" s="140"/>
      <c r="G39" s="103"/>
      <c r="H39" s="141"/>
      <c r="I39" s="103"/>
      <c r="J39" s="141"/>
      <c r="K39" s="142"/>
      <c r="L39" s="107"/>
      <c r="M39" s="107"/>
      <c r="N39" s="143"/>
      <c r="O39" s="143"/>
      <c r="P39" s="138"/>
      <c r="Q39" s="138"/>
      <c r="R39" s="138"/>
      <c r="S39" s="138"/>
      <c r="T39" s="138"/>
      <c r="U39" s="138"/>
      <c r="V39" s="138"/>
      <c r="W39" s="138"/>
      <c r="X39" s="138"/>
      <c r="Y39" s="138"/>
      <c r="Z39" s="138"/>
      <c r="AA39" s="138"/>
      <c r="AB39" s="138"/>
      <c r="AC39" s="138"/>
      <c r="AD39" s="138"/>
      <c r="AE39" s="138"/>
      <c r="AF39" s="138"/>
      <c r="AG39" s="138"/>
    </row>
    <row r="40" spans="1:33" s="149" customFormat="1" ht="43.5" customHeight="1" thickBot="1" x14ac:dyDescent="0.3">
      <c r="A40" s="145"/>
      <c r="B40" s="145"/>
      <c r="C40" s="146"/>
      <c r="D40" s="147"/>
      <c r="E40" s="148"/>
      <c r="H40" s="146"/>
      <c r="I40" s="150"/>
      <c r="J40" s="372" t="s">
        <v>153</v>
      </c>
      <c r="K40" s="373"/>
      <c r="L40" s="151"/>
      <c r="M40" s="151"/>
      <c r="N40" s="572">
        <f>SUM(O5:O38)</f>
        <v>0</v>
      </c>
      <c r="O40" s="573"/>
    </row>
    <row r="41" spans="1:33" s="149" customFormat="1" x14ac:dyDescent="0.25">
      <c r="A41" s="145"/>
      <c r="B41" s="145"/>
      <c r="C41" s="146"/>
      <c r="D41" s="147"/>
      <c r="E41" s="148"/>
      <c r="H41" s="146"/>
      <c r="I41" s="150"/>
      <c r="J41" s="146"/>
      <c r="M41" s="150"/>
    </row>
    <row r="42" spans="1:33" s="149" customFormat="1" x14ac:dyDescent="0.25">
      <c r="A42" s="145"/>
      <c r="B42" s="145"/>
      <c r="C42" s="146"/>
      <c r="D42" s="147"/>
      <c r="E42" s="148"/>
      <c r="H42" s="146"/>
      <c r="I42" s="150"/>
      <c r="J42" s="146"/>
      <c r="M42" s="150"/>
    </row>
    <row r="43" spans="1:33" s="149" customFormat="1" x14ac:dyDescent="0.25">
      <c r="A43" s="145"/>
      <c r="B43" s="145"/>
      <c r="C43" s="146"/>
      <c r="D43" s="147"/>
      <c r="E43" s="148"/>
      <c r="H43" s="146"/>
      <c r="I43" s="150"/>
      <c r="J43" s="146"/>
      <c r="M43" s="150"/>
    </row>
    <row r="44" spans="1:33" s="149" customFormat="1" x14ac:dyDescent="0.25">
      <c r="A44" s="145"/>
      <c r="B44" s="145"/>
      <c r="C44" s="146"/>
      <c r="D44" s="147"/>
      <c r="E44" s="148"/>
      <c r="H44" s="146"/>
      <c r="I44" s="150"/>
      <c r="J44" s="146"/>
      <c r="M44" s="150"/>
    </row>
    <row r="45" spans="1:33" s="149" customFormat="1" x14ac:dyDescent="0.25">
      <c r="A45" s="145"/>
      <c r="B45" s="145"/>
      <c r="C45" s="146"/>
      <c r="D45" s="147"/>
      <c r="E45" s="148"/>
      <c r="H45" s="146"/>
      <c r="I45" s="150"/>
      <c r="J45" s="146"/>
      <c r="M45" s="150"/>
    </row>
    <row r="46" spans="1:33" s="149" customFormat="1" x14ac:dyDescent="0.25">
      <c r="A46" s="145"/>
      <c r="B46" s="145"/>
      <c r="C46" s="146"/>
      <c r="D46" s="147"/>
      <c r="E46" s="148"/>
      <c r="H46" s="146"/>
      <c r="I46" s="150"/>
      <c r="J46" s="146"/>
      <c r="M46" s="150"/>
    </row>
    <row r="47" spans="1:33" s="149" customFormat="1" x14ac:dyDescent="0.25">
      <c r="A47" s="145"/>
      <c r="B47" s="145"/>
      <c r="C47" s="146"/>
      <c r="D47" s="147"/>
      <c r="E47" s="148"/>
      <c r="H47" s="146"/>
      <c r="I47" s="150"/>
      <c r="J47" s="146"/>
      <c r="M47" s="150"/>
    </row>
    <row r="48" spans="1:33" s="149" customFormat="1" x14ac:dyDescent="0.25">
      <c r="A48" s="145"/>
      <c r="B48" s="145"/>
      <c r="C48" s="146"/>
      <c r="D48" s="147"/>
      <c r="E48" s="148"/>
      <c r="H48" s="146"/>
      <c r="I48" s="150"/>
      <c r="J48" s="146"/>
      <c r="M48" s="150"/>
    </row>
    <row r="49" spans="1:13" s="149" customFormat="1" x14ac:dyDescent="0.25">
      <c r="A49" s="145"/>
      <c r="B49" s="145"/>
      <c r="C49" s="146"/>
      <c r="D49" s="147"/>
      <c r="E49" s="148"/>
      <c r="H49" s="146"/>
      <c r="I49" s="150"/>
      <c r="J49" s="146"/>
      <c r="M49" s="150"/>
    </row>
    <row r="50" spans="1:13" s="149" customFormat="1" x14ac:dyDescent="0.25">
      <c r="A50" s="145"/>
      <c r="B50" s="145"/>
      <c r="C50" s="146"/>
      <c r="D50" s="147"/>
      <c r="E50" s="148"/>
      <c r="H50" s="146"/>
      <c r="I50" s="150"/>
      <c r="J50" s="146"/>
      <c r="M50" s="150"/>
    </row>
    <row r="51" spans="1:13" s="149" customFormat="1" x14ac:dyDescent="0.25">
      <c r="A51" s="145"/>
      <c r="B51" s="145"/>
      <c r="C51" s="146"/>
      <c r="D51" s="147"/>
      <c r="E51" s="148"/>
      <c r="H51" s="146"/>
      <c r="I51" s="150"/>
      <c r="J51" s="146"/>
      <c r="M51" s="150"/>
    </row>
    <row r="52" spans="1:13" s="149" customFormat="1" x14ac:dyDescent="0.25">
      <c r="A52" s="145"/>
      <c r="B52" s="145"/>
      <c r="C52" s="146"/>
      <c r="D52" s="147"/>
      <c r="E52" s="148"/>
      <c r="H52" s="146"/>
      <c r="I52" s="150"/>
      <c r="J52" s="146"/>
      <c r="M52" s="150"/>
    </row>
    <row r="53" spans="1:13" s="149" customFormat="1" x14ac:dyDescent="0.25">
      <c r="A53" s="145"/>
      <c r="B53" s="145"/>
      <c r="C53" s="146"/>
      <c r="D53" s="147"/>
      <c r="E53" s="148"/>
      <c r="H53" s="146"/>
      <c r="I53" s="150"/>
      <c r="J53" s="146"/>
      <c r="M53" s="150"/>
    </row>
    <row r="54" spans="1:13" s="149" customFormat="1" x14ac:dyDescent="0.25">
      <c r="A54" s="145"/>
      <c r="B54" s="145"/>
      <c r="C54" s="146"/>
      <c r="D54" s="147"/>
      <c r="E54" s="148"/>
      <c r="H54" s="146"/>
      <c r="I54" s="150"/>
      <c r="J54" s="146"/>
      <c r="M54" s="150"/>
    </row>
    <row r="55" spans="1:13" s="149" customFormat="1" x14ac:dyDescent="0.25">
      <c r="A55" s="145"/>
      <c r="B55" s="145"/>
      <c r="C55" s="146"/>
      <c r="D55" s="147"/>
      <c r="E55" s="148"/>
      <c r="H55" s="146"/>
      <c r="I55" s="150"/>
      <c r="J55" s="146"/>
      <c r="M55" s="150"/>
    </row>
    <row r="56" spans="1:13" s="149" customFormat="1" x14ac:dyDescent="0.25">
      <c r="A56" s="145"/>
      <c r="B56" s="145"/>
      <c r="C56" s="146"/>
      <c r="D56" s="147"/>
      <c r="E56" s="148"/>
      <c r="H56" s="146"/>
      <c r="I56" s="150"/>
      <c r="J56" s="146"/>
      <c r="M56" s="150"/>
    </row>
    <row r="57" spans="1:13" s="149" customFormat="1" x14ac:dyDescent="0.25">
      <c r="A57" s="145"/>
      <c r="B57" s="145"/>
      <c r="C57" s="146"/>
      <c r="D57" s="147"/>
      <c r="E57" s="148"/>
      <c r="H57" s="146"/>
      <c r="I57" s="150"/>
      <c r="J57" s="146"/>
      <c r="M57" s="150"/>
    </row>
    <row r="58" spans="1:13" s="149" customFormat="1" x14ac:dyDescent="0.25">
      <c r="A58" s="145"/>
      <c r="B58" s="145"/>
      <c r="C58" s="146"/>
      <c r="D58" s="147"/>
      <c r="E58" s="148"/>
      <c r="H58" s="146"/>
      <c r="I58" s="150"/>
      <c r="J58" s="146"/>
      <c r="M58" s="150"/>
    </row>
    <row r="59" spans="1:13" s="149" customFormat="1" x14ac:dyDescent="0.25">
      <c r="A59" s="145"/>
      <c r="B59" s="145"/>
      <c r="C59" s="146"/>
      <c r="D59" s="147"/>
      <c r="E59" s="148"/>
      <c r="H59" s="146"/>
      <c r="I59" s="150"/>
      <c r="J59" s="146"/>
      <c r="M59" s="150"/>
    </row>
    <row r="60" spans="1:13" s="149" customFormat="1" x14ac:dyDescent="0.25">
      <c r="A60" s="145"/>
      <c r="B60" s="145"/>
      <c r="C60" s="146"/>
      <c r="D60" s="147"/>
      <c r="E60" s="148"/>
      <c r="H60" s="146"/>
      <c r="I60" s="150"/>
      <c r="J60" s="146"/>
      <c r="M60" s="150"/>
    </row>
    <row r="61" spans="1:13" s="149" customFormat="1" x14ac:dyDescent="0.25">
      <c r="A61" s="145"/>
      <c r="B61" s="145"/>
      <c r="C61" s="146"/>
      <c r="D61" s="147"/>
      <c r="E61" s="148"/>
      <c r="H61" s="146"/>
      <c r="I61" s="150"/>
      <c r="J61" s="146"/>
      <c r="M61" s="150"/>
    </row>
    <row r="62" spans="1:13" s="149" customFormat="1" x14ac:dyDescent="0.25">
      <c r="A62" s="145"/>
      <c r="B62" s="145"/>
      <c r="C62" s="146"/>
      <c r="D62" s="147"/>
      <c r="E62" s="148"/>
      <c r="H62" s="146"/>
      <c r="I62" s="150"/>
      <c r="J62" s="146"/>
      <c r="M62" s="150"/>
    </row>
    <row r="63" spans="1:13" s="149" customFormat="1" x14ac:dyDescent="0.25">
      <c r="A63" s="145"/>
      <c r="B63" s="145"/>
      <c r="C63" s="146"/>
      <c r="D63" s="147"/>
      <c r="E63" s="148"/>
      <c r="H63" s="146"/>
      <c r="I63" s="150"/>
      <c r="J63" s="146"/>
      <c r="M63" s="150"/>
    </row>
    <row r="64" spans="1:13" s="149" customFormat="1" x14ac:dyDescent="0.25">
      <c r="A64" s="145"/>
      <c r="B64" s="145"/>
      <c r="C64" s="146"/>
      <c r="D64" s="147"/>
      <c r="E64" s="148"/>
      <c r="H64" s="146"/>
      <c r="I64" s="150"/>
      <c r="J64" s="146"/>
      <c r="M64" s="150"/>
    </row>
    <row r="65" spans="1:13" s="149" customFormat="1" x14ac:dyDescent="0.25">
      <c r="A65" s="145"/>
      <c r="B65" s="145"/>
      <c r="C65" s="146"/>
      <c r="D65" s="147"/>
      <c r="E65" s="148"/>
      <c r="H65" s="146"/>
      <c r="I65" s="150"/>
      <c r="J65" s="146"/>
      <c r="M65" s="150"/>
    </row>
    <row r="66" spans="1:13" s="149" customFormat="1" x14ac:dyDescent="0.25">
      <c r="A66" s="145"/>
      <c r="B66" s="145"/>
      <c r="C66" s="146"/>
      <c r="D66" s="147"/>
      <c r="E66" s="148"/>
      <c r="H66" s="146"/>
      <c r="I66" s="150"/>
      <c r="J66" s="146"/>
      <c r="M66" s="150"/>
    </row>
    <row r="67" spans="1:13" s="149" customFormat="1" x14ac:dyDescent="0.25">
      <c r="A67" s="145"/>
      <c r="B67" s="145"/>
      <c r="C67" s="146"/>
      <c r="D67" s="147"/>
      <c r="E67" s="148"/>
      <c r="H67" s="146"/>
      <c r="I67" s="150"/>
      <c r="J67" s="146"/>
      <c r="M67" s="150"/>
    </row>
    <row r="68" spans="1:13" s="149" customFormat="1" x14ac:dyDescent="0.25">
      <c r="A68" s="145"/>
      <c r="B68" s="145"/>
      <c r="C68" s="146"/>
      <c r="D68" s="147"/>
      <c r="E68" s="148"/>
      <c r="H68" s="146"/>
      <c r="I68" s="150"/>
      <c r="J68" s="146"/>
      <c r="M68" s="150"/>
    </row>
    <row r="69" spans="1:13" s="149" customFormat="1" x14ac:dyDescent="0.25">
      <c r="A69" s="145"/>
      <c r="B69" s="145"/>
      <c r="C69" s="146"/>
      <c r="D69" s="147"/>
      <c r="E69" s="148"/>
      <c r="H69" s="146"/>
      <c r="I69" s="150"/>
      <c r="J69" s="146"/>
      <c r="M69" s="150"/>
    </row>
    <row r="70" spans="1:13" s="149" customFormat="1" x14ac:dyDescent="0.25">
      <c r="A70" s="145"/>
      <c r="B70" s="145"/>
      <c r="C70" s="146"/>
      <c r="D70" s="147"/>
      <c r="E70" s="148"/>
      <c r="H70" s="146"/>
      <c r="I70" s="150"/>
      <c r="J70" s="146"/>
      <c r="M70" s="150"/>
    </row>
    <row r="71" spans="1:13" s="149" customFormat="1" x14ac:dyDescent="0.25">
      <c r="A71" s="145"/>
      <c r="B71" s="145"/>
      <c r="C71" s="146"/>
      <c r="D71" s="147"/>
      <c r="E71" s="148"/>
      <c r="H71" s="146"/>
      <c r="I71" s="150"/>
      <c r="J71" s="146"/>
      <c r="M71" s="150"/>
    </row>
    <row r="72" spans="1:13" s="149" customFormat="1" x14ac:dyDescent="0.25">
      <c r="A72" s="145"/>
      <c r="B72" s="145"/>
      <c r="C72" s="146"/>
      <c r="D72" s="147"/>
      <c r="E72" s="148"/>
      <c r="H72" s="146"/>
      <c r="I72" s="150"/>
      <c r="J72" s="146"/>
      <c r="M72" s="150"/>
    </row>
    <row r="73" spans="1:13" s="149" customFormat="1" x14ac:dyDescent="0.25">
      <c r="A73" s="145"/>
      <c r="B73" s="145"/>
      <c r="C73" s="146"/>
      <c r="D73" s="147"/>
      <c r="E73" s="148"/>
      <c r="H73" s="146"/>
      <c r="I73" s="150"/>
      <c r="J73" s="146"/>
      <c r="M73" s="150"/>
    </row>
    <row r="74" spans="1:13" s="149" customFormat="1" x14ac:dyDescent="0.25">
      <c r="A74" s="145"/>
      <c r="B74" s="145"/>
      <c r="C74" s="146"/>
      <c r="D74" s="147"/>
      <c r="E74" s="148"/>
      <c r="H74" s="146"/>
      <c r="I74" s="150"/>
      <c r="J74" s="146"/>
      <c r="M74" s="150"/>
    </row>
    <row r="75" spans="1:13" s="149" customFormat="1" x14ac:dyDescent="0.25">
      <c r="A75" s="145"/>
      <c r="B75" s="145"/>
      <c r="C75" s="146"/>
      <c r="D75" s="147"/>
      <c r="E75" s="148"/>
      <c r="H75" s="146"/>
      <c r="I75" s="150"/>
      <c r="J75" s="146"/>
      <c r="M75" s="150"/>
    </row>
    <row r="76" spans="1:13" s="149" customFormat="1" x14ac:dyDescent="0.25">
      <c r="A76" s="145"/>
      <c r="B76" s="145"/>
      <c r="C76" s="146"/>
      <c r="D76" s="147"/>
      <c r="E76" s="148"/>
      <c r="H76" s="146"/>
      <c r="I76" s="150"/>
      <c r="J76" s="146"/>
      <c r="M76" s="150"/>
    </row>
    <row r="77" spans="1:13" s="149" customFormat="1" x14ac:dyDescent="0.25">
      <c r="A77" s="145"/>
      <c r="B77" s="145"/>
      <c r="C77" s="146"/>
      <c r="D77" s="147"/>
      <c r="E77" s="148"/>
      <c r="H77" s="146"/>
      <c r="I77" s="150"/>
      <c r="J77" s="146"/>
      <c r="M77" s="150"/>
    </row>
    <row r="78" spans="1:13" s="149" customFormat="1" x14ac:dyDescent="0.25">
      <c r="A78" s="145"/>
      <c r="B78" s="145"/>
      <c r="C78" s="146"/>
      <c r="D78" s="147"/>
      <c r="E78" s="148"/>
      <c r="H78" s="146"/>
      <c r="I78" s="150"/>
      <c r="J78" s="146"/>
      <c r="M78" s="150"/>
    </row>
    <row r="79" spans="1:13" s="149" customFormat="1" x14ac:dyDescent="0.25">
      <c r="A79" s="145"/>
      <c r="B79" s="145"/>
      <c r="C79" s="146"/>
      <c r="D79" s="147"/>
      <c r="E79" s="148"/>
      <c r="H79" s="146"/>
      <c r="I79" s="150"/>
      <c r="J79" s="146"/>
      <c r="M79" s="150"/>
    </row>
    <row r="80" spans="1:13" s="149" customFormat="1" x14ac:dyDescent="0.25">
      <c r="A80" s="145"/>
      <c r="B80" s="145"/>
      <c r="C80" s="146"/>
      <c r="D80" s="147"/>
      <c r="E80" s="148"/>
      <c r="H80" s="146"/>
      <c r="I80" s="150"/>
      <c r="J80" s="146"/>
      <c r="M80" s="150"/>
    </row>
    <row r="81" spans="1:13" s="149" customFormat="1" x14ac:dyDescent="0.25">
      <c r="A81" s="145"/>
      <c r="B81" s="145"/>
      <c r="C81" s="146"/>
      <c r="D81" s="147"/>
      <c r="E81" s="148"/>
      <c r="H81" s="146"/>
      <c r="I81" s="150"/>
      <c r="J81" s="146"/>
      <c r="M81" s="150"/>
    </row>
    <row r="82" spans="1:13" s="149" customFormat="1" x14ac:dyDescent="0.25">
      <c r="A82" s="145"/>
      <c r="B82" s="145"/>
      <c r="C82" s="146"/>
      <c r="D82" s="147"/>
      <c r="E82" s="148"/>
      <c r="H82" s="146"/>
      <c r="I82" s="150"/>
      <c r="J82" s="146"/>
      <c r="M82" s="150"/>
    </row>
    <row r="83" spans="1:13" s="149" customFormat="1" x14ac:dyDescent="0.25">
      <c r="A83" s="145"/>
      <c r="B83" s="145"/>
      <c r="C83" s="146"/>
      <c r="D83" s="147"/>
      <c r="E83" s="148"/>
      <c r="H83" s="146"/>
      <c r="I83" s="150"/>
      <c r="J83" s="146"/>
      <c r="M83" s="150"/>
    </row>
    <row r="84" spans="1:13" s="149" customFormat="1" x14ac:dyDescent="0.25">
      <c r="A84" s="145"/>
      <c r="B84" s="145"/>
      <c r="C84" s="146"/>
      <c r="D84" s="147"/>
      <c r="E84" s="148"/>
      <c r="H84" s="146"/>
      <c r="I84" s="150"/>
      <c r="J84" s="146"/>
      <c r="M84" s="150"/>
    </row>
    <row r="85" spans="1:13" s="149" customFormat="1" x14ac:dyDescent="0.25">
      <c r="A85" s="145"/>
      <c r="B85" s="145"/>
      <c r="C85" s="146"/>
      <c r="D85" s="147"/>
      <c r="E85" s="148"/>
      <c r="H85" s="146"/>
      <c r="I85" s="150"/>
      <c r="J85" s="146"/>
      <c r="M85" s="150"/>
    </row>
    <row r="86" spans="1:13" s="149" customFormat="1" x14ac:dyDescent="0.25">
      <c r="A86" s="145"/>
      <c r="B86" s="145"/>
      <c r="C86" s="146"/>
      <c r="D86" s="147"/>
      <c r="E86" s="148"/>
      <c r="H86" s="146"/>
      <c r="I86" s="150"/>
      <c r="J86" s="146"/>
      <c r="M86" s="150"/>
    </row>
    <row r="87" spans="1:13" s="149" customFormat="1" x14ac:dyDescent="0.25">
      <c r="A87" s="145"/>
      <c r="B87" s="145"/>
      <c r="C87" s="146"/>
      <c r="D87" s="147"/>
      <c r="E87" s="148"/>
      <c r="H87" s="146"/>
      <c r="I87" s="150"/>
      <c r="J87" s="146"/>
      <c r="M87" s="150"/>
    </row>
    <row r="88" spans="1:13" s="149" customFormat="1" x14ac:dyDescent="0.25">
      <c r="A88" s="145"/>
      <c r="B88" s="145"/>
      <c r="C88" s="146"/>
      <c r="D88" s="147"/>
      <c r="E88" s="148"/>
      <c r="H88" s="146"/>
      <c r="I88" s="150"/>
      <c r="J88" s="146"/>
      <c r="M88" s="150"/>
    </row>
    <row r="89" spans="1:13" s="149" customFormat="1" x14ac:dyDescent="0.25">
      <c r="A89" s="145"/>
      <c r="B89" s="145"/>
      <c r="C89" s="146"/>
      <c r="D89" s="147"/>
      <c r="E89" s="148"/>
      <c r="H89" s="146"/>
      <c r="I89" s="150"/>
      <c r="J89" s="146"/>
      <c r="M89" s="150"/>
    </row>
    <row r="90" spans="1:13" s="149" customFormat="1" x14ac:dyDescent="0.25">
      <c r="A90" s="145"/>
      <c r="B90" s="145"/>
      <c r="C90" s="146"/>
      <c r="D90" s="147"/>
      <c r="E90" s="148"/>
      <c r="H90" s="146"/>
      <c r="I90" s="150"/>
      <c r="J90" s="146"/>
      <c r="M90" s="150"/>
    </row>
    <row r="91" spans="1:13" s="149" customFormat="1" x14ac:dyDescent="0.25">
      <c r="A91" s="145"/>
      <c r="B91" s="145"/>
      <c r="C91" s="146"/>
      <c r="D91" s="147"/>
      <c r="E91" s="148"/>
      <c r="H91" s="146"/>
      <c r="I91" s="150"/>
      <c r="J91" s="146"/>
      <c r="M91" s="150"/>
    </row>
    <row r="92" spans="1:13" s="149" customFormat="1" x14ac:dyDescent="0.25">
      <c r="A92" s="145"/>
      <c r="B92" s="145"/>
      <c r="C92" s="146"/>
      <c r="D92" s="147"/>
      <c r="E92" s="148"/>
      <c r="H92" s="146"/>
      <c r="I92" s="150"/>
      <c r="J92" s="146"/>
      <c r="M92" s="150"/>
    </row>
    <row r="93" spans="1:13" s="149" customFormat="1" x14ac:dyDescent="0.25">
      <c r="A93" s="145"/>
      <c r="B93" s="145"/>
      <c r="C93" s="146"/>
      <c r="D93" s="147"/>
      <c r="E93" s="148"/>
      <c r="H93" s="146"/>
      <c r="I93" s="150"/>
      <c r="J93" s="146"/>
      <c r="M93" s="150"/>
    </row>
    <row r="94" spans="1:13" s="149" customFormat="1" x14ac:dyDescent="0.25">
      <c r="A94" s="145"/>
      <c r="B94" s="145"/>
      <c r="C94" s="146"/>
      <c r="D94" s="147"/>
      <c r="E94" s="148"/>
      <c r="H94" s="146"/>
      <c r="I94" s="150"/>
      <c r="J94" s="146"/>
      <c r="M94" s="150"/>
    </row>
    <row r="95" spans="1:13" s="149" customFormat="1" x14ac:dyDescent="0.25">
      <c r="A95" s="145"/>
      <c r="B95" s="145"/>
      <c r="C95" s="146"/>
      <c r="D95" s="147"/>
      <c r="E95" s="148"/>
      <c r="H95" s="146"/>
      <c r="I95" s="150"/>
      <c r="J95" s="146"/>
      <c r="M95" s="150"/>
    </row>
    <row r="96" spans="1:13" s="149" customFormat="1" x14ac:dyDescent="0.25">
      <c r="A96" s="145"/>
      <c r="B96" s="145"/>
      <c r="C96" s="146"/>
      <c r="D96" s="147"/>
      <c r="E96" s="148"/>
      <c r="H96" s="146"/>
      <c r="I96" s="150"/>
      <c r="J96" s="146"/>
      <c r="M96" s="150"/>
    </row>
    <row r="97" spans="1:13" s="149" customFormat="1" x14ac:dyDescent="0.25">
      <c r="A97" s="145"/>
      <c r="B97" s="145"/>
      <c r="C97" s="146"/>
      <c r="D97" s="147"/>
      <c r="E97" s="148"/>
      <c r="H97" s="146"/>
      <c r="I97" s="150"/>
      <c r="J97" s="146"/>
      <c r="M97" s="150"/>
    </row>
    <row r="98" spans="1:13" s="149" customFormat="1" x14ac:dyDescent="0.25">
      <c r="A98" s="145"/>
      <c r="B98" s="145"/>
      <c r="C98" s="146"/>
      <c r="D98" s="147"/>
      <c r="E98" s="148"/>
      <c r="H98" s="146"/>
      <c r="I98" s="150"/>
      <c r="J98" s="146"/>
      <c r="M98" s="150"/>
    </row>
    <row r="99" spans="1:13" s="149" customFormat="1" x14ac:dyDescent="0.25">
      <c r="A99" s="145"/>
      <c r="B99" s="145"/>
      <c r="C99" s="146"/>
      <c r="D99" s="147"/>
      <c r="E99" s="148"/>
      <c r="H99" s="146"/>
      <c r="I99" s="150"/>
      <c r="J99" s="146"/>
      <c r="M99" s="150"/>
    </row>
    <row r="100" spans="1:13" s="149" customFormat="1" x14ac:dyDescent="0.25">
      <c r="A100" s="145"/>
      <c r="B100" s="145"/>
      <c r="C100" s="146"/>
      <c r="D100" s="147"/>
      <c r="E100" s="148"/>
      <c r="H100" s="146"/>
      <c r="I100" s="150"/>
      <c r="J100" s="146"/>
      <c r="M100" s="150"/>
    </row>
    <row r="101" spans="1:13" s="149" customFormat="1" x14ac:dyDescent="0.25">
      <c r="A101" s="145"/>
      <c r="B101" s="145"/>
      <c r="C101" s="146"/>
      <c r="D101" s="147"/>
      <c r="E101" s="148"/>
      <c r="H101" s="146"/>
      <c r="I101" s="150"/>
      <c r="J101" s="146"/>
      <c r="M101" s="150"/>
    </row>
    <row r="102" spans="1:13" s="149" customFormat="1" x14ac:dyDescent="0.25">
      <c r="A102" s="145"/>
      <c r="B102" s="145"/>
      <c r="C102" s="146"/>
      <c r="D102" s="147"/>
      <c r="E102" s="148"/>
      <c r="H102" s="146"/>
      <c r="I102" s="150"/>
      <c r="J102" s="146"/>
      <c r="M102" s="150"/>
    </row>
    <row r="103" spans="1:13" s="149" customFormat="1" x14ac:dyDescent="0.25">
      <c r="A103" s="145"/>
      <c r="B103" s="145"/>
      <c r="C103" s="146"/>
      <c r="D103" s="147"/>
      <c r="E103" s="148"/>
      <c r="H103" s="146"/>
      <c r="I103" s="150"/>
      <c r="J103" s="146"/>
      <c r="M103" s="150"/>
    </row>
    <row r="104" spans="1:13" s="149" customFormat="1" x14ac:dyDescent="0.25">
      <c r="A104" s="145"/>
      <c r="B104" s="145"/>
      <c r="C104" s="146"/>
      <c r="D104" s="147"/>
      <c r="E104" s="148"/>
      <c r="H104" s="146"/>
      <c r="I104" s="150"/>
      <c r="J104" s="146"/>
      <c r="M104" s="150"/>
    </row>
    <row r="105" spans="1:13" s="149" customFormat="1" x14ac:dyDescent="0.25">
      <c r="A105" s="145"/>
      <c r="B105" s="145"/>
      <c r="C105" s="146"/>
      <c r="D105" s="147"/>
      <c r="E105" s="148"/>
      <c r="H105" s="146"/>
      <c r="I105" s="150"/>
      <c r="J105" s="146"/>
      <c r="M105" s="150"/>
    </row>
    <row r="106" spans="1:13" s="149" customFormat="1" x14ac:dyDescent="0.25">
      <c r="A106" s="145"/>
      <c r="B106" s="145"/>
      <c r="C106" s="146"/>
      <c r="D106" s="147"/>
      <c r="E106" s="148"/>
      <c r="H106" s="146"/>
      <c r="I106" s="150"/>
      <c r="J106" s="146"/>
      <c r="M106" s="150"/>
    </row>
    <row r="107" spans="1:13" s="149" customFormat="1" x14ac:dyDescent="0.25">
      <c r="A107" s="145"/>
      <c r="B107" s="145"/>
      <c r="C107" s="146"/>
      <c r="D107" s="147"/>
      <c r="E107" s="148"/>
      <c r="H107" s="146"/>
      <c r="I107" s="150"/>
      <c r="J107" s="146"/>
      <c r="M107" s="150"/>
    </row>
    <row r="108" spans="1:13" s="149" customFormat="1" x14ac:dyDescent="0.25">
      <c r="A108" s="145"/>
      <c r="B108" s="145"/>
      <c r="C108" s="146"/>
      <c r="D108" s="147"/>
      <c r="E108" s="148"/>
      <c r="H108" s="146"/>
      <c r="I108" s="150"/>
      <c r="J108" s="146"/>
      <c r="M108" s="150"/>
    </row>
    <row r="109" spans="1:13" s="149" customFormat="1" x14ac:dyDescent="0.25">
      <c r="A109" s="145"/>
      <c r="B109" s="145"/>
      <c r="C109" s="146"/>
      <c r="D109" s="147"/>
      <c r="E109" s="148"/>
      <c r="H109" s="146"/>
      <c r="I109" s="150"/>
      <c r="J109" s="146"/>
      <c r="M109" s="150"/>
    </row>
    <row r="110" spans="1:13" s="149" customFormat="1" x14ac:dyDescent="0.25">
      <c r="A110" s="145"/>
      <c r="B110" s="145"/>
      <c r="C110" s="146"/>
      <c r="D110" s="147"/>
      <c r="E110" s="148"/>
      <c r="H110" s="146"/>
      <c r="I110" s="150"/>
      <c r="J110" s="146"/>
      <c r="M110" s="150"/>
    </row>
    <row r="111" spans="1:13" s="149" customFormat="1" x14ac:dyDescent="0.25">
      <c r="A111" s="145"/>
      <c r="B111" s="145"/>
      <c r="C111" s="146"/>
      <c r="D111" s="147"/>
      <c r="E111" s="148"/>
      <c r="H111" s="146"/>
      <c r="I111" s="150"/>
      <c r="J111" s="146"/>
      <c r="M111" s="150"/>
    </row>
    <row r="112" spans="1:13" s="149" customFormat="1" x14ac:dyDescent="0.25">
      <c r="A112" s="145"/>
      <c r="B112" s="145"/>
      <c r="C112" s="146"/>
      <c r="D112" s="147"/>
      <c r="E112" s="148"/>
      <c r="H112" s="146"/>
      <c r="I112" s="150"/>
      <c r="J112" s="146"/>
      <c r="M112" s="150"/>
    </row>
    <row r="113" spans="1:13" s="149" customFormat="1" x14ac:dyDescent="0.25">
      <c r="A113" s="145"/>
      <c r="B113" s="145"/>
      <c r="C113" s="146"/>
      <c r="D113" s="147"/>
      <c r="E113" s="148"/>
      <c r="H113" s="146"/>
      <c r="I113" s="150"/>
      <c r="J113" s="146"/>
      <c r="M113" s="150"/>
    </row>
    <row r="114" spans="1:13" s="149" customFormat="1" x14ac:dyDescent="0.25">
      <c r="A114" s="145"/>
      <c r="B114" s="145"/>
      <c r="C114" s="146"/>
      <c r="D114" s="147"/>
      <c r="E114" s="148"/>
      <c r="H114" s="146"/>
      <c r="I114" s="150"/>
      <c r="J114" s="146"/>
      <c r="M114" s="150"/>
    </row>
    <row r="115" spans="1:13" s="149" customFormat="1" x14ac:dyDescent="0.25">
      <c r="A115" s="145"/>
      <c r="B115" s="145"/>
      <c r="C115" s="146"/>
      <c r="D115" s="147"/>
      <c r="E115" s="148"/>
      <c r="H115" s="146"/>
      <c r="I115" s="150"/>
      <c r="J115" s="146"/>
      <c r="M115" s="150"/>
    </row>
    <row r="116" spans="1:13" s="149" customFormat="1" x14ac:dyDescent="0.25">
      <c r="A116" s="145"/>
      <c r="B116" s="145"/>
      <c r="C116" s="146"/>
      <c r="D116" s="147"/>
      <c r="E116" s="148"/>
      <c r="H116" s="146"/>
      <c r="I116" s="150"/>
      <c r="J116" s="146"/>
      <c r="M116" s="150"/>
    </row>
    <row r="117" spans="1:13" s="149" customFormat="1" x14ac:dyDescent="0.25">
      <c r="A117" s="145"/>
      <c r="B117" s="145"/>
      <c r="C117" s="146"/>
      <c r="D117" s="147"/>
      <c r="E117" s="148"/>
      <c r="H117" s="146"/>
      <c r="I117" s="150"/>
      <c r="J117" s="146"/>
      <c r="M117" s="150"/>
    </row>
    <row r="118" spans="1:13" s="149" customFormat="1" x14ac:dyDescent="0.25">
      <c r="A118" s="145"/>
      <c r="B118" s="145"/>
      <c r="C118" s="146"/>
      <c r="D118" s="147"/>
      <c r="E118" s="148"/>
      <c r="H118" s="146"/>
      <c r="I118" s="150"/>
      <c r="J118" s="146"/>
      <c r="M118" s="150"/>
    </row>
    <row r="119" spans="1:13" s="149" customFormat="1" x14ac:dyDescent="0.25">
      <c r="A119" s="145"/>
      <c r="B119" s="145"/>
      <c r="C119" s="146"/>
      <c r="D119" s="147"/>
      <c r="E119" s="148"/>
      <c r="H119" s="146"/>
      <c r="I119" s="150"/>
      <c r="J119" s="146"/>
      <c r="M119" s="150"/>
    </row>
    <row r="120" spans="1:13" s="149" customFormat="1" x14ac:dyDescent="0.25">
      <c r="A120" s="145"/>
      <c r="B120" s="145"/>
      <c r="C120" s="146"/>
      <c r="D120" s="147"/>
      <c r="E120" s="148"/>
      <c r="H120" s="146"/>
      <c r="I120" s="150"/>
      <c r="J120" s="146"/>
      <c r="M120" s="150"/>
    </row>
    <row r="121" spans="1:13" s="149" customFormat="1" x14ac:dyDescent="0.25">
      <c r="A121" s="145"/>
      <c r="B121" s="145"/>
      <c r="C121" s="146"/>
      <c r="D121" s="147"/>
      <c r="E121" s="148"/>
      <c r="H121" s="146"/>
      <c r="I121" s="150"/>
      <c r="J121" s="146"/>
      <c r="M121" s="150"/>
    </row>
    <row r="122" spans="1:13" s="149" customFormat="1" x14ac:dyDescent="0.25">
      <c r="A122" s="145"/>
      <c r="B122" s="145"/>
      <c r="C122" s="146"/>
      <c r="D122" s="147"/>
      <c r="E122" s="148"/>
      <c r="H122" s="146"/>
      <c r="I122" s="150"/>
      <c r="J122" s="146"/>
      <c r="M122" s="150"/>
    </row>
    <row r="123" spans="1:13" s="149" customFormat="1" x14ac:dyDescent="0.25">
      <c r="A123" s="145"/>
      <c r="B123" s="145"/>
      <c r="C123" s="146"/>
      <c r="D123" s="147"/>
      <c r="E123" s="148"/>
      <c r="H123" s="146"/>
      <c r="I123" s="150"/>
      <c r="J123" s="146"/>
      <c r="M123" s="150"/>
    </row>
    <row r="124" spans="1:13" s="149" customFormat="1" x14ac:dyDescent="0.25">
      <c r="A124" s="145"/>
      <c r="B124" s="145"/>
      <c r="C124" s="146"/>
      <c r="D124" s="147"/>
      <c r="E124" s="148"/>
      <c r="H124" s="146"/>
      <c r="I124" s="150"/>
      <c r="J124" s="146"/>
      <c r="M124" s="150"/>
    </row>
    <row r="125" spans="1:13" s="149" customFormat="1" x14ac:dyDescent="0.25">
      <c r="A125" s="145"/>
      <c r="B125" s="145"/>
      <c r="C125" s="146"/>
      <c r="D125" s="147"/>
      <c r="E125" s="148"/>
      <c r="H125" s="146"/>
      <c r="I125" s="150"/>
      <c r="J125" s="146"/>
      <c r="M125" s="150"/>
    </row>
    <row r="126" spans="1:13" s="149" customFormat="1" x14ac:dyDescent="0.25">
      <c r="A126" s="145"/>
      <c r="B126" s="145"/>
      <c r="C126" s="146"/>
      <c r="D126" s="147"/>
      <c r="E126" s="148"/>
      <c r="H126" s="146"/>
      <c r="I126" s="150"/>
      <c r="J126" s="146"/>
      <c r="M126" s="150"/>
    </row>
    <row r="127" spans="1:13" s="149" customFormat="1" x14ac:dyDescent="0.25">
      <c r="A127" s="145"/>
      <c r="B127" s="145"/>
      <c r="C127" s="146"/>
      <c r="D127" s="147"/>
      <c r="E127" s="148"/>
      <c r="H127" s="146"/>
      <c r="I127" s="150"/>
      <c r="J127" s="146"/>
      <c r="M127" s="150"/>
    </row>
    <row r="128" spans="1:13" s="149" customFormat="1" x14ac:dyDescent="0.25">
      <c r="A128" s="145"/>
      <c r="B128" s="145"/>
      <c r="C128" s="146"/>
      <c r="D128" s="147"/>
      <c r="E128" s="148"/>
      <c r="H128" s="146"/>
      <c r="I128" s="150"/>
      <c r="J128" s="146"/>
      <c r="M128" s="150"/>
    </row>
  </sheetData>
  <protectedRanges>
    <protectedRange sqref="C1 B2:B3 F1:H1 I1:J3 G2:G3 K2:L3 M2:M3" name="Диапазон1_1_1"/>
    <protectedRange sqref="B30 D30:F30" name="Диапазон1_1_2"/>
    <protectedRange sqref="H2:H3 G30:J30 G16:J16 G23:J23 M30 M16 M23" name="Диапазон1_1_1_4"/>
    <protectedRange sqref="B20:F20 B16:F16 B23:F23" name="Диапазон1_1_2_1"/>
    <protectedRange sqref="G20:J20" name="Диапазон1_1_1_4_2"/>
    <protectedRange sqref="K16:L16 K20:L20 K23:L23 K30:L30 G9:L9 G4:P4" name="Диапазон1_1_1_4_1"/>
    <protectedRange sqref="B4:F4 B9:F9" name="Диапазон1_1_2_1_1"/>
  </protectedRanges>
  <mergeCells count="39">
    <mergeCell ref="C1:H1"/>
    <mergeCell ref="B2:C3"/>
    <mergeCell ref="D2:E3"/>
    <mergeCell ref="F2:F3"/>
    <mergeCell ref="G2:G3"/>
    <mergeCell ref="H2:H3"/>
    <mergeCell ref="K2:L2"/>
    <mergeCell ref="D14:E14"/>
    <mergeCell ref="D15:E15"/>
    <mergeCell ref="B17:B19"/>
    <mergeCell ref="N2:O2"/>
    <mergeCell ref="D10:E10"/>
    <mergeCell ref="D11:E11"/>
    <mergeCell ref="D12:E12"/>
    <mergeCell ref="D13:E13"/>
    <mergeCell ref="B20:F20"/>
    <mergeCell ref="B21:B22"/>
    <mergeCell ref="D21:D22"/>
    <mergeCell ref="E21:E22"/>
    <mergeCell ref="E38:F38"/>
    <mergeCell ref="B31:B38"/>
    <mergeCell ref="C29:D29"/>
    <mergeCell ref="E29:F29"/>
    <mergeCell ref="N40:O40"/>
    <mergeCell ref="B30:F30"/>
    <mergeCell ref="C31:D31"/>
    <mergeCell ref="C34:D34"/>
    <mergeCell ref="E34:F34"/>
    <mergeCell ref="C35:D35"/>
    <mergeCell ref="E35:F35"/>
    <mergeCell ref="C37:D37"/>
    <mergeCell ref="E37:F37"/>
    <mergeCell ref="C32:D32"/>
    <mergeCell ref="E32:F32"/>
    <mergeCell ref="C33:D33"/>
    <mergeCell ref="E33:F33"/>
    <mergeCell ref="C36:D36"/>
    <mergeCell ref="E36:F36"/>
    <mergeCell ref="C38:D38"/>
  </mergeCells>
  <hyperlinks>
    <hyperlink ref="F31" location="'Единое радиоуправление'!A1" display="Подходят также для автоматики AN-Motors! Подробно здесь."/>
  </hyperlinks>
  <pageMargins left="0.25" right="0.25" top="0.75" bottom="0.75" header="0.3" footer="0.3"/>
  <pageSetup paperSize="9" scale="5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J140"/>
  <sheetViews>
    <sheetView view="pageBreakPreview" topLeftCell="B1" zoomScale="85" zoomScaleNormal="100" zoomScaleSheetLayoutView="85" workbookViewId="0">
      <pane ySplit="3" topLeftCell="A4" activePane="bottomLeft" state="frozen"/>
      <selection activeCell="B1" sqref="B1"/>
      <selection pane="bottomLeft" activeCell="J4" sqref="J4"/>
    </sheetView>
  </sheetViews>
  <sheetFormatPr defaultColWidth="9.140625" defaultRowHeight="15" outlineLevelRow="1" x14ac:dyDescent="0.25"/>
  <cols>
    <col min="1" max="1" width="8.42578125" style="6" hidden="1" customWidth="1"/>
    <col min="2" max="2" width="33.85546875" style="6" customWidth="1"/>
    <col min="3" max="3" width="10.140625" style="152" customWidth="1"/>
    <col min="4" max="4" width="7.85546875" style="7" customWidth="1"/>
    <col min="5" max="5" width="14.42578125" style="153" customWidth="1"/>
    <col min="6" max="6" width="30.5703125" style="1" customWidth="1"/>
    <col min="7" max="7" width="14" style="1" customWidth="1"/>
    <col min="8" max="8" width="15.85546875" style="154" customWidth="1"/>
    <col min="9" max="9" width="1.5703125" style="150" customWidth="1"/>
    <col min="10" max="10" width="16.85546875" style="154" customWidth="1"/>
    <col min="11" max="11" width="5" style="1" customWidth="1"/>
    <col min="12" max="12" width="8.42578125" style="1" customWidth="1"/>
    <col min="13" max="13" width="1.5703125" style="155" customWidth="1"/>
    <col min="14" max="14" width="11.28515625" style="1" customWidth="1"/>
    <col min="15" max="15" width="7" style="1" customWidth="1"/>
    <col min="16" max="36" width="9.140625" style="149"/>
    <col min="37" max="16384" width="9.140625" style="1"/>
  </cols>
  <sheetData>
    <row r="1" spans="1:36" s="2" customFormat="1" ht="57.75" customHeight="1" thickBot="1" x14ac:dyDescent="0.25">
      <c r="A1" s="87"/>
      <c r="B1" s="87"/>
      <c r="C1" s="637" t="s">
        <v>245</v>
      </c>
      <c r="D1" s="637"/>
      <c r="E1" s="637"/>
      <c r="F1" s="637"/>
      <c r="G1" s="637"/>
      <c r="H1" s="637"/>
      <c r="I1" s="89"/>
      <c r="J1" s="89"/>
      <c r="K1" s="89"/>
      <c r="L1" s="539"/>
      <c r="M1" s="90"/>
      <c r="N1" s="91" t="s">
        <v>187</v>
      </c>
      <c r="O1" s="92">
        <v>0.4</v>
      </c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</row>
    <row r="2" spans="1:36" s="3" customFormat="1" ht="51" customHeight="1" x14ac:dyDescent="0.25">
      <c r="A2" s="529" t="s">
        <v>0</v>
      </c>
      <c r="B2" s="638" t="s">
        <v>1</v>
      </c>
      <c r="C2" s="639"/>
      <c r="D2" s="640" t="s">
        <v>2</v>
      </c>
      <c r="E2" s="639"/>
      <c r="F2" s="640" t="s">
        <v>3</v>
      </c>
      <c r="G2" s="641" t="s">
        <v>246</v>
      </c>
      <c r="H2" s="642" t="s">
        <v>247</v>
      </c>
      <c r="I2" s="94"/>
      <c r="J2" s="170" t="s">
        <v>248</v>
      </c>
      <c r="K2" s="635" t="s">
        <v>12</v>
      </c>
      <c r="L2" s="636"/>
      <c r="M2" s="94"/>
      <c r="N2" s="605" t="s">
        <v>112</v>
      </c>
      <c r="O2" s="606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</row>
    <row r="3" spans="1:36" s="3" customFormat="1" ht="15" customHeight="1" x14ac:dyDescent="0.25">
      <c r="A3" s="529"/>
      <c r="B3" s="610"/>
      <c r="C3" s="611"/>
      <c r="D3" s="611"/>
      <c r="E3" s="611"/>
      <c r="F3" s="611"/>
      <c r="G3" s="614"/>
      <c r="H3" s="643"/>
      <c r="I3" s="96"/>
      <c r="J3" s="187">
        <v>-0.2</v>
      </c>
      <c r="K3" s="188" t="s">
        <v>10</v>
      </c>
      <c r="L3" s="185" t="s">
        <v>235</v>
      </c>
      <c r="M3" s="189"/>
      <c r="N3" s="186" t="s">
        <v>22</v>
      </c>
      <c r="O3" s="185" t="s">
        <v>235</v>
      </c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</row>
    <row r="4" spans="1:36" s="5" customFormat="1" ht="20.100000000000001" customHeight="1" x14ac:dyDescent="0.2">
      <c r="A4" s="530"/>
      <c r="B4" s="411" t="s">
        <v>250</v>
      </c>
      <c r="C4" s="412"/>
      <c r="D4" s="412"/>
      <c r="E4" s="412"/>
      <c r="F4" s="412"/>
      <c r="G4" s="100"/>
      <c r="H4" s="97"/>
      <c r="I4" s="98"/>
      <c r="J4" s="99"/>
      <c r="K4" s="100"/>
      <c r="L4" s="97"/>
      <c r="M4" s="98"/>
      <c r="N4" s="99"/>
      <c r="O4" s="101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</row>
    <row r="5" spans="1:36" s="3" customFormat="1" ht="68.25" customHeight="1" x14ac:dyDescent="0.2">
      <c r="A5" s="531">
        <v>492300100</v>
      </c>
      <c r="B5" s="321"/>
      <c r="C5" s="32" t="s">
        <v>251</v>
      </c>
      <c r="D5" s="471" t="s">
        <v>253</v>
      </c>
      <c r="E5" s="471" t="s">
        <v>256</v>
      </c>
      <c r="F5" s="4" t="s">
        <v>255</v>
      </c>
      <c r="G5" s="483">
        <f>VLOOKUP(A5,'сводный прайс'!A:G,7,FALSE)</f>
        <v>22348.799999999999</v>
      </c>
      <c r="H5" s="105">
        <f>VLOOKUP(A5,'сводный прайс'!A:H,8,FALSE)</f>
        <v>13409.28</v>
      </c>
      <c r="I5" s="103"/>
      <c r="J5" s="104">
        <f>ROUND(G5*(1+$J$3),2)</f>
        <v>17879.04</v>
      </c>
      <c r="K5" s="166">
        <f>IFERROR((J5/H5-1),"-")</f>
        <v>0.33333333333333326</v>
      </c>
      <c r="L5" s="106">
        <f>IFERROR((J5-H5),"-")</f>
        <v>4469.76</v>
      </c>
      <c r="M5" s="107"/>
      <c r="N5" s="108">
        <v>0</v>
      </c>
      <c r="O5" s="109">
        <f>IFERROR(N5*H5,"-")</f>
        <v>0</v>
      </c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</row>
    <row r="6" spans="1:36" s="3" customFormat="1" ht="68.25" customHeight="1" x14ac:dyDescent="0.2">
      <c r="A6" s="531">
        <v>492300200</v>
      </c>
      <c r="B6" s="321"/>
      <c r="C6" s="32" t="s">
        <v>252</v>
      </c>
      <c r="D6" s="471" t="s">
        <v>254</v>
      </c>
      <c r="E6" s="471" t="s">
        <v>257</v>
      </c>
      <c r="F6" s="4" t="s">
        <v>255</v>
      </c>
      <c r="G6" s="483">
        <f>VLOOKUP(A6,'сводный прайс'!A:G,7,FALSE)</f>
        <v>23601.599999999999</v>
      </c>
      <c r="H6" s="105">
        <f>VLOOKUP(A6,'сводный прайс'!A:H,8,FALSE)</f>
        <v>14160.96</v>
      </c>
      <c r="I6" s="103"/>
      <c r="J6" s="104">
        <f>ROUND(G6*(1+$J$3),2)</f>
        <v>18881.28</v>
      </c>
      <c r="K6" s="166">
        <f t="shared" ref="K6" si="0">IFERROR((J6/H6-1),"-")</f>
        <v>0.33333333333333326</v>
      </c>
      <c r="L6" s="106">
        <f t="shared" ref="L6" si="1">IFERROR((J6-H6),"-")</f>
        <v>4720.32</v>
      </c>
      <c r="M6" s="107"/>
      <c r="N6" s="108">
        <v>0</v>
      </c>
      <c r="O6" s="109">
        <f>IFERROR(N6*H6,"-")</f>
        <v>0</v>
      </c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</row>
    <row r="7" spans="1:36" s="3" customFormat="1" ht="71.25" customHeight="1" x14ac:dyDescent="0.2">
      <c r="A7" s="531">
        <v>492300300</v>
      </c>
      <c r="B7" s="321"/>
      <c r="C7" s="32" t="s">
        <v>536</v>
      </c>
      <c r="D7" s="471" t="s">
        <v>532</v>
      </c>
      <c r="E7" s="471" t="s">
        <v>533</v>
      </c>
      <c r="F7" s="4" t="s">
        <v>255</v>
      </c>
      <c r="G7" s="483">
        <f>VLOOKUP(A7,'сводный прайс'!A:G,7,FALSE)</f>
        <v>25604</v>
      </c>
      <c r="H7" s="105">
        <f>VLOOKUP(A7,'сводный прайс'!A:H,8,FALSE)</f>
        <v>15362.4</v>
      </c>
      <c r="I7" s="103"/>
      <c r="J7" s="104">
        <f t="shared" ref="J7:J8" si="2">ROUND(G7*(1+$J$3),2)</f>
        <v>20483.2</v>
      </c>
      <c r="K7" s="166">
        <f t="shared" ref="K7:K8" si="3">IFERROR((J7/H7-1),"-")</f>
        <v>0.33333333333333348</v>
      </c>
      <c r="L7" s="106">
        <f t="shared" ref="L7:L8" si="4">IFERROR((J7-H7),"-")</f>
        <v>5120.8000000000011</v>
      </c>
      <c r="M7" s="107"/>
      <c r="N7" s="108">
        <v>0</v>
      </c>
      <c r="O7" s="109">
        <f>IFERROR(N7*H7,"-")</f>
        <v>0</v>
      </c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</row>
    <row r="8" spans="1:36" s="3" customFormat="1" ht="71.25" customHeight="1" x14ac:dyDescent="0.2">
      <c r="A8" s="531">
        <v>492300400</v>
      </c>
      <c r="B8" s="321"/>
      <c r="C8" s="32" t="s">
        <v>537</v>
      </c>
      <c r="D8" s="471" t="s">
        <v>534</v>
      </c>
      <c r="E8" s="477" t="s">
        <v>535</v>
      </c>
      <c r="F8" s="126" t="s">
        <v>255</v>
      </c>
      <c r="G8" s="483">
        <f>VLOOKUP(A8,'сводный прайс'!A:G,7,FALSE)</f>
        <v>26836</v>
      </c>
      <c r="H8" s="105">
        <f>VLOOKUP(A8,'сводный прайс'!A:H,8,FALSE)</f>
        <v>16101.6</v>
      </c>
      <c r="I8" s="103"/>
      <c r="J8" s="104">
        <f t="shared" si="2"/>
        <v>21468.799999999999</v>
      </c>
      <c r="K8" s="166">
        <f t="shared" si="3"/>
        <v>0.33333333333333326</v>
      </c>
      <c r="L8" s="106">
        <f t="shared" si="4"/>
        <v>5367.1999999999989</v>
      </c>
      <c r="M8" s="107"/>
      <c r="N8" s="108">
        <v>0</v>
      </c>
      <c r="O8" s="109">
        <f>IFERROR(N8*H8,"-")</f>
        <v>0</v>
      </c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</row>
    <row r="9" spans="1:36" s="5" customFormat="1" ht="20.100000000000001" customHeight="1" x14ac:dyDescent="0.2">
      <c r="A9" s="530"/>
      <c r="B9" s="617" t="s">
        <v>113</v>
      </c>
      <c r="C9" s="618"/>
      <c r="D9" s="618"/>
      <c r="E9" s="618"/>
      <c r="F9" s="618"/>
      <c r="G9" s="100"/>
      <c r="H9" s="97"/>
      <c r="I9" s="98"/>
      <c r="J9" s="99"/>
      <c r="K9" s="100"/>
      <c r="L9" s="97"/>
      <c r="M9" s="98"/>
      <c r="N9" s="99"/>
      <c r="O9" s="97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  <c r="AE9" s="102"/>
      <c r="AF9" s="102"/>
      <c r="AG9" s="102"/>
      <c r="AH9" s="102"/>
      <c r="AI9" s="102"/>
      <c r="AJ9" s="102"/>
    </row>
    <row r="10" spans="1:36" s="3" customFormat="1" ht="57" customHeight="1" x14ac:dyDescent="0.2">
      <c r="A10" s="531">
        <v>494500100</v>
      </c>
      <c r="B10" s="604"/>
      <c r="C10" s="32" t="s">
        <v>114</v>
      </c>
      <c r="D10" s="471" t="s">
        <v>115</v>
      </c>
      <c r="E10" s="471" t="s">
        <v>116</v>
      </c>
      <c r="F10" s="4" t="s">
        <v>117</v>
      </c>
      <c r="G10" s="483">
        <f>VLOOKUP(A10,'сводный прайс'!A:G,7,FALSE)</f>
        <v>25592</v>
      </c>
      <c r="H10" s="105">
        <f>VLOOKUP(A10,'сводный прайс'!A:H,8,FALSE)</f>
        <v>15355.2</v>
      </c>
      <c r="I10" s="103"/>
      <c r="J10" s="104">
        <f>ROUND(G10*(1+$J$3),2)</f>
        <v>20473.599999999999</v>
      </c>
      <c r="K10" s="166">
        <f>IFERROR((J10/H10-1),"-")</f>
        <v>0.33333333333333326</v>
      </c>
      <c r="L10" s="106">
        <f>IFERROR((J10-H10),"-")</f>
        <v>5118.3999999999978</v>
      </c>
      <c r="M10" s="107"/>
      <c r="N10" s="108">
        <v>0</v>
      </c>
      <c r="O10" s="109">
        <f>IFERROR(N10*H10,"-")</f>
        <v>0</v>
      </c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</row>
    <row r="11" spans="1:36" s="3" customFormat="1" ht="57" customHeight="1" x14ac:dyDescent="0.2">
      <c r="A11" s="531">
        <v>494500200</v>
      </c>
      <c r="B11" s="604"/>
      <c r="C11" s="32" t="s">
        <v>118</v>
      </c>
      <c r="D11" s="471" t="s">
        <v>13</v>
      </c>
      <c r="E11" s="471" t="s">
        <v>119</v>
      </c>
      <c r="F11" s="4" t="s">
        <v>117</v>
      </c>
      <c r="G11" s="483">
        <f>VLOOKUP(A11,'сводный прайс'!A:G,7,FALSE)</f>
        <v>26368</v>
      </c>
      <c r="H11" s="105">
        <f>VLOOKUP(A11,'сводный прайс'!A:H,8,FALSE)</f>
        <v>15820.8</v>
      </c>
      <c r="I11" s="103"/>
      <c r="J11" s="104">
        <f>ROUND(G11*(1+$J$3),2)</f>
        <v>21094.400000000001</v>
      </c>
      <c r="K11" s="166">
        <f>IFERROR((J11/H11-1),"-")</f>
        <v>0.33333333333333348</v>
      </c>
      <c r="L11" s="106">
        <f>IFERROR((J11-H11),"-")</f>
        <v>5273.6000000000022</v>
      </c>
      <c r="M11" s="107"/>
      <c r="N11" s="108">
        <v>0</v>
      </c>
      <c r="O11" s="109">
        <f>IFERROR(N11*H11,"-")</f>
        <v>0</v>
      </c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</row>
    <row r="12" spans="1:36" s="3" customFormat="1" ht="57" customHeight="1" x14ac:dyDescent="0.2">
      <c r="A12" s="531">
        <v>494500300</v>
      </c>
      <c r="B12" s="604"/>
      <c r="C12" s="32" t="s">
        <v>120</v>
      </c>
      <c r="D12" s="471" t="s">
        <v>121</v>
      </c>
      <c r="E12" s="471" t="s">
        <v>122</v>
      </c>
      <c r="F12" s="4" t="s">
        <v>117</v>
      </c>
      <c r="G12" s="483">
        <f>VLOOKUP(A12,'сводный прайс'!A:G,7,FALSE)</f>
        <v>30627.200000000001</v>
      </c>
      <c r="H12" s="105">
        <f>VLOOKUP(A12,'сводный прайс'!A:H,8,FALSE)</f>
        <v>18376.32</v>
      </c>
      <c r="I12" s="103"/>
      <c r="J12" s="104">
        <f>ROUND(G12*(1+$J$3),2)</f>
        <v>24501.759999999998</v>
      </c>
      <c r="K12" s="166">
        <f>IFERROR((J12/H12-1),"-")</f>
        <v>0.33333333333333326</v>
      </c>
      <c r="L12" s="106">
        <f>IFERROR((J12-H12),"-")</f>
        <v>6125.4399999999987</v>
      </c>
      <c r="M12" s="107"/>
      <c r="N12" s="108">
        <v>0</v>
      </c>
      <c r="O12" s="109">
        <f>IFERROR(N12*H12,"-")</f>
        <v>0</v>
      </c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</row>
    <row r="13" spans="1:36" s="3" customFormat="1" ht="57" customHeight="1" x14ac:dyDescent="0.2">
      <c r="A13" s="531">
        <v>494500400</v>
      </c>
      <c r="B13" s="604"/>
      <c r="C13" s="32" t="s">
        <v>123</v>
      </c>
      <c r="D13" s="471" t="s">
        <v>124</v>
      </c>
      <c r="E13" s="471" t="s">
        <v>125</v>
      </c>
      <c r="F13" s="4" t="s">
        <v>117</v>
      </c>
      <c r="G13" s="483">
        <f>VLOOKUP(A13,'сводный прайс'!A:G,7,FALSE)</f>
        <v>28323.200000000001</v>
      </c>
      <c r="H13" s="105">
        <f>VLOOKUP(A13,'сводный прайс'!A:H,8,FALSE)</f>
        <v>16993.919999999998</v>
      </c>
      <c r="I13" s="103"/>
      <c r="J13" s="104">
        <f>ROUND(G13*(1+$J$3),2)</f>
        <v>22658.560000000001</v>
      </c>
      <c r="K13" s="166">
        <f>IFERROR((J13/H13-1),"-")</f>
        <v>0.33333333333333348</v>
      </c>
      <c r="L13" s="106">
        <f>IFERROR((J13-H13),"-")</f>
        <v>5664.6400000000031</v>
      </c>
      <c r="M13" s="107"/>
      <c r="N13" s="108">
        <v>0</v>
      </c>
      <c r="O13" s="109">
        <f>IFERROR(N13*H13,"-")</f>
        <v>0</v>
      </c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</row>
    <row r="14" spans="1:36" s="3" customFormat="1" ht="57" customHeight="1" x14ac:dyDescent="0.2">
      <c r="A14" s="531">
        <v>494500500</v>
      </c>
      <c r="B14" s="604"/>
      <c r="C14" s="32" t="s">
        <v>126</v>
      </c>
      <c r="D14" s="471" t="s">
        <v>14</v>
      </c>
      <c r="E14" s="471" t="s">
        <v>127</v>
      </c>
      <c r="F14" s="4" t="s">
        <v>117</v>
      </c>
      <c r="G14" s="483">
        <f>VLOOKUP(A14,'сводный прайс'!A:G,7,FALSE)</f>
        <v>35236.800000000003</v>
      </c>
      <c r="H14" s="105">
        <f>VLOOKUP(A14,'сводный прайс'!A:H,8,FALSE)</f>
        <v>21142.080000000002</v>
      </c>
      <c r="I14" s="103"/>
      <c r="J14" s="104">
        <f>ROUND(G14*(1+$J$3),2)</f>
        <v>28189.439999999999</v>
      </c>
      <c r="K14" s="166">
        <f>IFERROR((J14/H14-1),"-")</f>
        <v>0.33333333333333326</v>
      </c>
      <c r="L14" s="106">
        <f>IFERROR((J14-H14),"-")</f>
        <v>7047.3599999999969</v>
      </c>
      <c r="M14" s="107"/>
      <c r="N14" s="108">
        <v>0</v>
      </c>
      <c r="O14" s="109">
        <f>IFERROR(N14*H14,"-")</f>
        <v>0</v>
      </c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</row>
    <row r="15" spans="1:36" s="5" customFormat="1" ht="20.100000000000001" customHeight="1" x14ac:dyDescent="0.2">
      <c r="A15" s="530"/>
      <c r="B15" s="617" t="s">
        <v>128</v>
      </c>
      <c r="C15" s="618"/>
      <c r="D15" s="618"/>
      <c r="E15" s="618"/>
      <c r="F15" s="618"/>
      <c r="G15" s="121"/>
      <c r="H15" s="115"/>
      <c r="I15" s="113"/>
      <c r="J15" s="114"/>
      <c r="K15" s="116"/>
      <c r="L15" s="117"/>
      <c r="N15" s="99"/>
      <c r="O15" s="101"/>
      <c r="P15" s="95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</row>
    <row r="16" spans="1:36" s="95" customFormat="1" ht="62.25" customHeight="1" x14ac:dyDescent="0.2">
      <c r="A16" s="321">
        <v>494400100</v>
      </c>
      <c r="B16" s="592"/>
      <c r="C16" s="118" t="s">
        <v>129</v>
      </c>
      <c r="D16" s="496" t="s">
        <v>130</v>
      </c>
      <c r="E16" s="496" t="s">
        <v>131</v>
      </c>
      <c r="F16" s="119" t="s">
        <v>132</v>
      </c>
      <c r="G16" s="483">
        <f>VLOOKUP(A16,'сводный прайс'!A:G,7,FALSE)</f>
        <v>44638.400000000001</v>
      </c>
      <c r="H16" s="105">
        <f>VLOOKUP(A16,'сводный прайс'!A:H,8,FALSE)</f>
        <v>26783.040000000001</v>
      </c>
      <c r="I16" s="103"/>
      <c r="J16" s="104">
        <f>ROUND(G16*(1+$J$3),2)</f>
        <v>35710.720000000001</v>
      </c>
      <c r="K16" s="166">
        <f>IFERROR((J16/H16-1),"-")</f>
        <v>0.33333333333333326</v>
      </c>
      <c r="L16" s="106">
        <f>IFERROR((J16-H16),"-")</f>
        <v>8927.68</v>
      </c>
      <c r="N16" s="120">
        <v>0</v>
      </c>
      <c r="O16" s="109">
        <f>IFERROR(N16*H16,"-")</f>
        <v>0</v>
      </c>
    </row>
    <row r="17" spans="1:36" s="95" customFormat="1" ht="62.25" customHeight="1" x14ac:dyDescent="0.2">
      <c r="A17" s="321">
        <v>494400200</v>
      </c>
      <c r="B17" s="593"/>
      <c r="C17" s="118" t="s">
        <v>133</v>
      </c>
      <c r="D17" s="496" t="s">
        <v>134</v>
      </c>
      <c r="E17" s="496" t="s">
        <v>135</v>
      </c>
      <c r="F17" s="119" t="s">
        <v>132</v>
      </c>
      <c r="G17" s="483">
        <f>VLOOKUP(A17,'сводный прайс'!A:G,7,FALSE)</f>
        <v>49040</v>
      </c>
      <c r="H17" s="105">
        <f>VLOOKUP(A17,'сводный прайс'!A:H,8,FALSE)</f>
        <v>29424</v>
      </c>
      <c r="I17" s="103"/>
      <c r="J17" s="104">
        <f t="shared" ref="J17:J18" si="5">ROUND(G17*(1+$J$3),2)</f>
        <v>39232</v>
      </c>
      <c r="K17" s="166">
        <f>IFERROR((J17/H17-1),"-")</f>
        <v>0.33333333333333326</v>
      </c>
      <c r="L17" s="106">
        <f>IFERROR((J17-H17),"-")</f>
        <v>9808</v>
      </c>
      <c r="N17" s="120">
        <v>0</v>
      </c>
      <c r="O17" s="109">
        <f>IFERROR(N17*H17,"-")</f>
        <v>0</v>
      </c>
    </row>
    <row r="18" spans="1:36" s="3" customFormat="1" ht="62.25" customHeight="1" x14ac:dyDescent="0.2">
      <c r="A18" s="532">
        <v>494400300</v>
      </c>
      <c r="B18" s="634"/>
      <c r="C18" s="32" t="s">
        <v>136</v>
      </c>
      <c r="D18" s="496" t="s">
        <v>6</v>
      </c>
      <c r="E18" s="496" t="s">
        <v>135</v>
      </c>
      <c r="F18" s="119" t="s">
        <v>132</v>
      </c>
      <c r="G18" s="483">
        <f>VLOOKUP(A18,'сводный прайс'!A:G,7,FALSE)</f>
        <v>53720</v>
      </c>
      <c r="H18" s="105">
        <f>VLOOKUP(A18,'сводный прайс'!A:H,8,FALSE)</f>
        <v>32232</v>
      </c>
      <c r="I18" s="103"/>
      <c r="J18" s="104">
        <f t="shared" si="5"/>
        <v>42976</v>
      </c>
      <c r="K18" s="166">
        <f>IFERROR((J18/H18-1),"-")</f>
        <v>0.33333333333333326</v>
      </c>
      <c r="L18" s="106">
        <f>IFERROR((J18-H18),"-")</f>
        <v>10744</v>
      </c>
      <c r="M18" s="107"/>
      <c r="N18" s="108">
        <v>0</v>
      </c>
      <c r="O18" s="109">
        <f>IFERROR(N18*H18,"-")</f>
        <v>0</v>
      </c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</row>
    <row r="19" spans="1:36" s="5" customFormat="1" ht="20.100000000000001" customHeight="1" x14ac:dyDescent="0.2">
      <c r="A19" s="533"/>
      <c r="B19" s="617" t="s">
        <v>4</v>
      </c>
      <c r="C19" s="618"/>
      <c r="D19" s="618"/>
      <c r="E19" s="618"/>
      <c r="F19" s="618"/>
      <c r="G19" s="121"/>
      <c r="H19" s="115"/>
      <c r="I19" s="113"/>
      <c r="J19" s="114"/>
      <c r="K19" s="116"/>
      <c r="L19" s="112"/>
      <c r="M19" s="113"/>
      <c r="N19" s="122"/>
      <c r="O19" s="123"/>
      <c r="P19" s="95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</row>
    <row r="20" spans="1:36" s="95" customFormat="1" ht="17.25" customHeight="1" x14ac:dyDescent="0.2">
      <c r="A20" s="321">
        <v>497300700</v>
      </c>
      <c r="B20" s="599"/>
      <c r="C20" s="584" t="s">
        <v>259</v>
      </c>
      <c r="D20" s="585"/>
      <c r="E20" s="586" t="s">
        <v>138</v>
      </c>
      <c r="F20" s="587"/>
      <c r="G20" s="483">
        <f>VLOOKUP(A20,'сводный прайс'!A:G,7,FALSE)</f>
        <v>1423.2</v>
      </c>
      <c r="H20" s="105">
        <f>VLOOKUP(A20,'сводный прайс'!A:H,8,FALSE)</f>
        <v>853.92</v>
      </c>
      <c r="I20" s="103"/>
      <c r="J20" s="110">
        <f>ROUND(G20*(1+$J$3),2)</f>
        <v>1138.56</v>
      </c>
      <c r="K20" s="166">
        <f>IFERROR((J20/H20-1),"-")</f>
        <v>0.33333333333333326</v>
      </c>
      <c r="L20" s="106">
        <f>IFERROR((J20-H20),"-")</f>
        <v>284.64</v>
      </c>
      <c r="N20" s="120">
        <v>0</v>
      </c>
      <c r="O20" s="109">
        <f t="shared" ref="O20:O33" si="6">IFERROR(N20*H20,"-")</f>
        <v>0</v>
      </c>
    </row>
    <row r="21" spans="1:36" s="95" customFormat="1" ht="17.25" customHeight="1" x14ac:dyDescent="0.2">
      <c r="A21" s="321">
        <v>497300300</v>
      </c>
      <c r="B21" s="599"/>
      <c r="C21" s="578" t="s">
        <v>260</v>
      </c>
      <c r="D21" s="579"/>
      <c r="E21" s="586" t="s">
        <v>261</v>
      </c>
      <c r="F21" s="587"/>
      <c r="G21" s="483">
        <f>VLOOKUP(A21,'сводный прайс'!A:G,7,FALSE)</f>
        <v>1423.2</v>
      </c>
      <c r="H21" s="105">
        <f>VLOOKUP(A21,'сводный прайс'!A:H,8,FALSE)</f>
        <v>853.92</v>
      </c>
      <c r="I21" s="103"/>
      <c r="J21" s="110">
        <f t="shared" ref="J21:J33" si="7">ROUND(G21*(1+$J$3),2)</f>
        <v>1138.56</v>
      </c>
      <c r="K21" s="166">
        <f t="shared" ref="K21:K33" si="8">IFERROR((J21/H21-1),"-")</f>
        <v>0.33333333333333326</v>
      </c>
      <c r="L21" s="106">
        <f t="shared" ref="L21:L33" si="9">IFERROR((J21-H21),"-")</f>
        <v>284.64</v>
      </c>
      <c r="N21" s="120">
        <v>0</v>
      </c>
      <c r="O21" s="109">
        <f t="shared" si="6"/>
        <v>0</v>
      </c>
    </row>
    <row r="22" spans="1:36" s="95" customFormat="1" ht="17.25" customHeight="1" x14ac:dyDescent="0.2">
      <c r="A22" s="321">
        <v>497300400</v>
      </c>
      <c r="B22" s="599"/>
      <c r="C22" s="578" t="s">
        <v>262</v>
      </c>
      <c r="D22" s="579"/>
      <c r="E22" s="586" t="s">
        <v>263</v>
      </c>
      <c r="F22" s="587"/>
      <c r="G22" s="483">
        <f>VLOOKUP(A22,'сводный прайс'!A:G,7,FALSE)</f>
        <v>1423.2</v>
      </c>
      <c r="H22" s="105">
        <f>VLOOKUP(A22,'сводный прайс'!A:H,8,FALSE)</f>
        <v>853.92</v>
      </c>
      <c r="I22" s="103"/>
      <c r="J22" s="110">
        <f t="shared" si="7"/>
        <v>1138.56</v>
      </c>
      <c r="K22" s="166">
        <f t="shared" si="8"/>
        <v>0.33333333333333326</v>
      </c>
      <c r="L22" s="106">
        <f t="shared" si="9"/>
        <v>284.64</v>
      </c>
      <c r="N22" s="120">
        <v>0</v>
      </c>
      <c r="O22" s="109">
        <f t="shared" si="6"/>
        <v>0</v>
      </c>
    </row>
    <row r="23" spans="1:36" s="95" customFormat="1" ht="17.25" customHeight="1" x14ac:dyDescent="0.2">
      <c r="A23" s="321">
        <v>497300500</v>
      </c>
      <c r="B23" s="599"/>
      <c r="C23" s="578" t="s">
        <v>264</v>
      </c>
      <c r="D23" s="579"/>
      <c r="E23" s="586" t="s">
        <v>265</v>
      </c>
      <c r="F23" s="587"/>
      <c r="G23" s="483">
        <f>VLOOKUP(A23,'сводный прайс'!A:G,7,FALSE)</f>
        <v>1423.2</v>
      </c>
      <c r="H23" s="105">
        <f>VLOOKUP(A23,'сводный прайс'!A:H,8,FALSE)</f>
        <v>853.92</v>
      </c>
      <c r="I23" s="103"/>
      <c r="J23" s="110">
        <f t="shared" si="7"/>
        <v>1138.56</v>
      </c>
      <c r="K23" s="166">
        <f t="shared" si="8"/>
        <v>0.33333333333333326</v>
      </c>
      <c r="L23" s="106">
        <f t="shared" si="9"/>
        <v>284.64</v>
      </c>
      <c r="N23" s="120">
        <v>0</v>
      </c>
      <c r="O23" s="109">
        <f t="shared" si="6"/>
        <v>0</v>
      </c>
    </row>
    <row r="24" spans="1:36" s="95" customFormat="1" ht="17.25" customHeight="1" x14ac:dyDescent="0.2">
      <c r="A24" s="321">
        <v>497300600</v>
      </c>
      <c r="B24" s="599"/>
      <c r="C24" s="578" t="s">
        <v>266</v>
      </c>
      <c r="D24" s="579"/>
      <c r="E24" s="586" t="s">
        <v>267</v>
      </c>
      <c r="F24" s="587"/>
      <c r="G24" s="483">
        <f>VLOOKUP(A24,'сводный прайс'!A:G,7,FALSE)</f>
        <v>1423.2</v>
      </c>
      <c r="H24" s="105">
        <f>VLOOKUP(A24,'сводный прайс'!A:H,8,FALSE)</f>
        <v>853.92</v>
      </c>
      <c r="I24" s="103"/>
      <c r="J24" s="110">
        <f t="shared" si="7"/>
        <v>1138.56</v>
      </c>
      <c r="K24" s="166">
        <f t="shared" si="8"/>
        <v>0.33333333333333326</v>
      </c>
      <c r="L24" s="106">
        <f t="shared" si="9"/>
        <v>284.64</v>
      </c>
      <c r="N24" s="120">
        <v>0</v>
      </c>
      <c r="O24" s="109">
        <f t="shared" si="6"/>
        <v>0</v>
      </c>
    </row>
    <row r="25" spans="1:36" s="95" customFormat="1" ht="17.25" customHeight="1" x14ac:dyDescent="0.2">
      <c r="A25" s="321">
        <v>497301200</v>
      </c>
      <c r="B25" s="599"/>
      <c r="C25" s="578" t="s">
        <v>268</v>
      </c>
      <c r="D25" s="579"/>
      <c r="E25" s="586" t="s">
        <v>144</v>
      </c>
      <c r="F25" s="587"/>
      <c r="G25" s="483">
        <f>VLOOKUP(A25,'сводный прайс'!A:G,7,FALSE)</f>
        <v>1658.4</v>
      </c>
      <c r="H25" s="105">
        <f>VLOOKUP(A25,'сводный прайс'!A:H,8,FALSE)</f>
        <v>995.04</v>
      </c>
      <c r="I25" s="103"/>
      <c r="J25" s="110">
        <f t="shared" si="7"/>
        <v>1326.72</v>
      </c>
      <c r="K25" s="166">
        <f t="shared" si="8"/>
        <v>0.33333333333333348</v>
      </c>
      <c r="L25" s="106">
        <f t="shared" si="9"/>
        <v>331.68000000000006</v>
      </c>
      <c r="N25" s="120">
        <v>0</v>
      </c>
      <c r="O25" s="109">
        <f t="shared" si="6"/>
        <v>0</v>
      </c>
    </row>
    <row r="26" spans="1:36" s="95" customFormat="1" ht="17.25" customHeight="1" x14ac:dyDescent="0.2">
      <c r="A26" s="321">
        <v>497300800</v>
      </c>
      <c r="B26" s="599"/>
      <c r="C26" s="578" t="s">
        <v>269</v>
      </c>
      <c r="D26" s="579"/>
      <c r="E26" s="644" t="s">
        <v>270</v>
      </c>
      <c r="F26" s="645"/>
      <c r="G26" s="483">
        <f>VLOOKUP(A26,'сводный прайс'!A:G,7,FALSE)</f>
        <v>1658.4</v>
      </c>
      <c r="H26" s="105">
        <f>VLOOKUP(A26,'сводный прайс'!A:H,8,FALSE)</f>
        <v>995.04</v>
      </c>
      <c r="I26" s="103"/>
      <c r="J26" s="110">
        <f t="shared" si="7"/>
        <v>1326.72</v>
      </c>
      <c r="K26" s="166">
        <f t="shared" si="8"/>
        <v>0.33333333333333348</v>
      </c>
      <c r="L26" s="106">
        <f t="shared" si="9"/>
        <v>331.68000000000006</v>
      </c>
      <c r="N26" s="120">
        <v>0</v>
      </c>
      <c r="O26" s="109">
        <f t="shared" si="6"/>
        <v>0</v>
      </c>
    </row>
    <row r="27" spans="1:36" s="95" customFormat="1" ht="17.25" customHeight="1" x14ac:dyDescent="0.2">
      <c r="A27" s="321">
        <v>497300900</v>
      </c>
      <c r="B27" s="599"/>
      <c r="C27" s="578" t="s">
        <v>271</v>
      </c>
      <c r="D27" s="579"/>
      <c r="E27" s="644" t="s">
        <v>272</v>
      </c>
      <c r="F27" s="645"/>
      <c r="G27" s="483">
        <f>VLOOKUP(A27,'сводный прайс'!A:G,7,FALSE)</f>
        <v>1658.4</v>
      </c>
      <c r="H27" s="105">
        <f>VLOOKUP(A27,'сводный прайс'!A:H,8,FALSE)</f>
        <v>995.04</v>
      </c>
      <c r="I27" s="103"/>
      <c r="J27" s="110">
        <f t="shared" si="7"/>
        <v>1326.72</v>
      </c>
      <c r="K27" s="166">
        <f t="shared" si="8"/>
        <v>0.33333333333333348</v>
      </c>
      <c r="L27" s="106">
        <f t="shared" si="9"/>
        <v>331.68000000000006</v>
      </c>
      <c r="N27" s="120">
        <v>0</v>
      </c>
      <c r="O27" s="109">
        <f t="shared" si="6"/>
        <v>0</v>
      </c>
    </row>
    <row r="28" spans="1:36" s="95" customFormat="1" ht="17.25" customHeight="1" x14ac:dyDescent="0.2">
      <c r="A28" s="321">
        <v>497301000</v>
      </c>
      <c r="B28" s="599"/>
      <c r="C28" s="578" t="s">
        <v>273</v>
      </c>
      <c r="D28" s="579"/>
      <c r="E28" s="644" t="s">
        <v>274</v>
      </c>
      <c r="F28" s="645"/>
      <c r="G28" s="483">
        <f>VLOOKUP(A28,'сводный прайс'!A:G,7,FALSE)</f>
        <v>1658.4</v>
      </c>
      <c r="H28" s="105">
        <f>VLOOKUP(A28,'сводный прайс'!A:H,8,FALSE)</f>
        <v>995.04</v>
      </c>
      <c r="I28" s="103"/>
      <c r="J28" s="110">
        <f t="shared" si="7"/>
        <v>1326.72</v>
      </c>
      <c r="K28" s="166">
        <f t="shared" si="8"/>
        <v>0.33333333333333348</v>
      </c>
      <c r="L28" s="106">
        <f t="shared" si="9"/>
        <v>331.68000000000006</v>
      </c>
      <c r="N28" s="120">
        <v>0</v>
      </c>
      <c r="O28" s="109">
        <f t="shared" si="6"/>
        <v>0</v>
      </c>
    </row>
    <row r="29" spans="1:36" s="95" customFormat="1" ht="17.25" customHeight="1" x14ac:dyDescent="0.2">
      <c r="A29" s="321">
        <v>497301100</v>
      </c>
      <c r="B29" s="599"/>
      <c r="C29" s="578" t="s">
        <v>275</v>
      </c>
      <c r="D29" s="579"/>
      <c r="E29" s="644" t="s">
        <v>276</v>
      </c>
      <c r="F29" s="645"/>
      <c r="G29" s="483">
        <f>VLOOKUP(A29,'сводный прайс'!A:G,7,FALSE)</f>
        <v>1658.4</v>
      </c>
      <c r="H29" s="105">
        <f>VLOOKUP(A29,'сводный прайс'!A:H,8,FALSE)</f>
        <v>995.04</v>
      </c>
      <c r="I29" s="103"/>
      <c r="J29" s="110">
        <f t="shared" si="7"/>
        <v>1326.72</v>
      </c>
      <c r="K29" s="166">
        <f t="shared" si="8"/>
        <v>0.33333333333333348</v>
      </c>
      <c r="L29" s="106">
        <f t="shared" si="9"/>
        <v>331.68000000000006</v>
      </c>
      <c r="N29" s="120">
        <v>0</v>
      </c>
      <c r="O29" s="109">
        <f t="shared" si="6"/>
        <v>0</v>
      </c>
    </row>
    <row r="30" spans="1:36" s="3" customFormat="1" ht="17.25" customHeight="1" x14ac:dyDescent="0.2">
      <c r="A30" s="531">
        <v>499502200</v>
      </c>
      <c r="B30" s="599"/>
      <c r="C30" s="648" t="s">
        <v>137</v>
      </c>
      <c r="D30" s="648"/>
      <c r="E30" s="649" t="s">
        <v>138</v>
      </c>
      <c r="F30" s="649"/>
      <c r="G30" s="327">
        <f>VLOOKUP(A30,'сводный прайс'!A:G,7,FALSE)</f>
        <v>1179.2</v>
      </c>
      <c r="H30" s="328">
        <f>VLOOKUP(A30,'сводный прайс'!A:H,8,FALSE)</f>
        <v>707.52</v>
      </c>
      <c r="I30" s="103"/>
      <c r="J30" s="110">
        <f t="shared" si="7"/>
        <v>943.36</v>
      </c>
      <c r="K30" s="166">
        <f t="shared" si="8"/>
        <v>0.33333333333333348</v>
      </c>
      <c r="L30" s="106">
        <f t="shared" si="9"/>
        <v>235.84000000000003</v>
      </c>
      <c r="M30" s="95"/>
      <c r="N30" s="120">
        <v>0</v>
      </c>
      <c r="O30" s="109">
        <f t="shared" si="6"/>
        <v>0</v>
      </c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</row>
    <row r="31" spans="1:36" s="3" customFormat="1" ht="24.75" customHeight="1" x14ac:dyDescent="0.2">
      <c r="A31" s="531">
        <v>499502400</v>
      </c>
      <c r="B31" s="599"/>
      <c r="C31" s="578" t="s">
        <v>139</v>
      </c>
      <c r="D31" s="579"/>
      <c r="E31" s="580" t="s">
        <v>140</v>
      </c>
      <c r="F31" s="581"/>
      <c r="G31" s="483">
        <f>VLOOKUP(A31,'сводный прайс'!A:G,7,FALSE)</f>
        <v>3594.4</v>
      </c>
      <c r="H31" s="105">
        <f>VLOOKUP(A31,'сводный прайс'!A:H,8,FALSE)</f>
        <v>2156.64</v>
      </c>
      <c r="I31" s="103"/>
      <c r="J31" s="110">
        <f t="shared" si="7"/>
        <v>2875.52</v>
      </c>
      <c r="K31" s="166">
        <f t="shared" si="8"/>
        <v>0.33333333333333348</v>
      </c>
      <c r="L31" s="106">
        <f t="shared" si="9"/>
        <v>718.88000000000011</v>
      </c>
      <c r="M31" s="95"/>
      <c r="N31" s="120">
        <v>0</v>
      </c>
      <c r="O31" s="109">
        <f t="shared" si="6"/>
        <v>0</v>
      </c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</row>
    <row r="32" spans="1:36" s="95" customFormat="1" ht="17.25" customHeight="1" x14ac:dyDescent="0.2">
      <c r="A32" s="321">
        <v>499501800</v>
      </c>
      <c r="B32" s="599"/>
      <c r="C32" s="646" t="s">
        <v>141</v>
      </c>
      <c r="D32" s="647"/>
      <c r="E32" s="582" t="s">
        <v>142</v>
      </c>
      <c r="F32" s="583"/>
      <c r="G32" s="483">
        <f>VLOOKUP(A32,'сводный прайс'!A:G,7,FALSE)</f>
        <v>3959.2</v>
      </c>
      <c r="H32" s="105">
        <f>VLOOKUP(A32,'сводный прайс'!A:H,8,FALSE)</f>
        <v>2375.52</v>
      </c>
      <c r="I32" s="103"/>
      <c r="J32" s="110">
        <f t="shared" si="7"/>
        <v>3167.36</v>
      </c>
      <c r="K32" s="166">
        <f t="shared" si="8"/>
        <v>0.33333333333333348</v>
      </c>
      <c r="L32" s="106">
        <f t="shared" si="9"/>
        <v>791.84000000000015</v>
      </c>
      <c r="N32" s="120">
        <v>0</v>
      </c>
      <c r="O32" s="109">
        <f t="shared" si="6"/>
        <v>0</v>
      </c>
    </row>
    <row r="33" spans="1:36" s="95" customFormat="1" ht="26.25" customHeight="1" x14ac:dyDescent="0.2">
      <c r="A33" s="321">
        <v>499503400</v>
      </c>
      <c r="B33" s="624"/>
      <c r="C33" s="646" t="s">
        <v>143</v>
      </c>
      <c r="D33" s="647"/>
      <c r="E33" s="582" t="s">
        <v>426</v>
      </c>
      <c r="F33" s="583"/>
      <c r="G33" s="483">
        <f>VLOOKUP(A33,'сводный прайс'!A:G,7,FALSE)</f>
        <v>2657.6</v>
      </c>
      <c r="H33" s="105">
        <f>VLOOKUP(A33,'сводный прайс'!A:H,8,FALSE)</f>
        <v>1594.56</v>
      </c>
      <c r="I33" s="103"/>
      <c r="J33" s="110">
        <f t="shared" si="7"/>
        <v>2126.08</v>
      </c>
      <c r="K33" s="166">
        <f t="shared" si="8"/>
        <v>0.33333333333333326</v>
      </c>
      <c r="L33" s="106">
        <f t="shared" si="9"/>
        <v>531.52</v>
      </c>
      <c r="N33" s="120">
        <v>0</v>
      </c>
      <c r="O33" s="109">
        <f t="shared" si="6"/>
        <v>0</v>
      </c>
    </row>
    <row r="34" spans="1:36" s="5" customFormat="1" ht="20.100000000000001" customHeight="1" x14ac:dyDescent="0.2">
      <c r="A34" s="530"/>
      <c r="B34" s="617" t="s">
        <v>429</v>
      </c>
      <c r="C34" s="618"/>
      <c r="D34" s="618"/>
      <c r="E34" s="618"/>
      <c r="F34" s="618"/>
      <c r="G34" s="100"/>
      <c r="H34" s="97"/>
      <c r="I34" s="98"/>
      <c r="J34" s="99"/>
      <c r="K34" s="100"/>
      <c r="L34" s="97"/>
      <c r="M34" s="98"/>
      <c r="N34" s="99"/>
      <c r="O34" s="97"/>
      <c r="P34" s="95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</row>
    <row r="35" spans="1:36" s="3" customFormat="1" ht="114.75" customHeight="1" x14ac:dyDescent="0.2">
      <c r="A35" s="531"/>
      <c r="B35" s="623"/>
      <c r="C35" s="619" t="s">
        <v>145</v>
      </c>
      <c r="D35" s="471" t="s">
        <v>7</v>
      </c>
      <c r="E35" s="621" t="s">
        <v>146</v>
      </c>
      <c r="F35" s="4" t="s">
        <v>555</v>
      </c>
      <c r="G35" s="483">
        <f>G39+G41+G48*4.25+G49+G50</f>
        <v>81336.799999999988</v>
      </c>
      <c r="H35" s="111">
        <f>H39+H41+H48*4.25+H49+H50</f>
        <v>48802.080000000002</v>
      </c>
      <c r="I35" s="103"/>
      <c r="J35" s="110">
        <f>J39+J41+J48*4.25+J49+J50</f>
        <v>65069.440000000002</v>
      </c>
      <c r="K35" s="8">
        <f t="shared" ref="K35:K50" si="10">IFERROR((J35/H35-1),"-")</f>
        <v>0.33333333333333326</v>
      </c>
      <c r="L35" s="106">
        <f t="shared" ref="L35:L50" si="11">IFERROR((J35-H35),"-")</f>
        <v>16267.36</v>
      </c>
      <c r="M35" s="95"/>
      <c r="N35" s="120">
        <v>0</v>
      </c>
      <c r="O35" s="109">
        <f t="shared" ref="O35:O50" si="12">IFERROR(N35*H35,"-")</f>
        <v>0</v>
      </c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</row>
    <row r="36" spans="1:36" s="3" customFormat="1" ht="114.75" customHeight="1" x14ac:dyDescent="0.2">
      <c r="A36" s="531"/>
      <c r="B36" s="599"/>
      <c r="C36" s="620"/>
      <c r="D36" s="471" t="s">
        <v>8</v>
      </c>
      <c r="E36" s="622"/>
      <c r="F36" s="4" t="s">
        <v>556</v>
      </c>
      <c r="G36" s="483">
        <f>G39+G42+G48*5.25+G49+G50</f>
        <v>82477.599999999991</v>
      </c>
      <c r="H36" s="111">
        <f>H39+H42+H48*5.25+H49+H50</f>
        <v>49486.560000000005</v>
      </c>
      <c r="I36" s="103"/>
      <c r="J36" s="110">
        <f>J39+J42+J48*5.25+J49+J50</f>
        <v>65982.080000000002</v>
      </c>
      <c r="K36" s="8">
        <f t="shared" si="10"/>
        <v>0.33333333333333326</v>
      </c>
      <c r="L36" s="106">
        <f t="shared" si="11"/>
        <v>16495.519999999997</v>
      </c>
      <c r="M36" s="95"/>
      <c r="N36" s="120">
        <v>0</v>
      </c>
      <c r="O36" s="109">
        <f t="shared" si="12"/>
        <v>0</v>
      </c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</row>
    <row r="37" spans="1:36" s="3" customFormat="1" ht="114.75" customHeight="1" x14ac:dyDescent="0.2">
      <c r="A37" s="531"/>
      <c r="B37" s="599"/>
      <c r="C37" s="124" t="s">
        <v>147</v>
      </c>
      <c r="D37" s="471" t="s">
        <v>9</v>
      </c>
      <c r="E37" s="478" t="s">
        <v>146</v>
      </c>
      <c r="F37" s="4" t="s">
        <v>567</v>
      </c>
      <c r="G37" s="483">
        <f>G40+G43+G48*6.25+G49+G50+G46</f>
        <v>104835.20000000001</v>
      </c>
      <c r="H37" s="111">
        <f>H40+H43+H48*6.25+H49+H50+H46</f>
        <v>63184.030000000006</v>
      </c>
      <c r="I37" s="103"/>
      <c r="J37" s="110">
        <f>J40+J43+J48*6.25+J49+J50+J46</f>
        <v>83868.160000000003</v>
      </c>
      <c r="K37" s="8">
        <f>IFERROR((J37/H37-1),"-")</f>
        <v>0.32736325935525157</v>
      </c>
      <c r="L37" s="106">
        <f>IFERROR((J37-H37),"-")</f>
        <v>20684.129999999997</v>
      </c>
      <c r="M37" s="107"/>
      <c r="N37" s="125">
        <v>0</v>
      </c>
      <c r="O37" s="109">
        <f t="shared" si="12"/>
        <v>0</v>
      </c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</row>
    <row r="38" spans="1:36" s="3" customFormat="1" ht="132.75" customHeight="1" x14ac:dyDescent="0.2">
      <c r="A38" s="531"/>
      <c r="B38" s="624"/>
      <c r="C38" s="124" t="s">
        <v>430</v>
      </c>
      <c r="D38" s="471" t="s">
        <v>9</v>
      </c>
      <c r="E38" s="478" t="s">
        <v>146</v>
      </c>
      <c r="F38" s="4" t="s">
        <v>568</v>
      </c>
      <c r="G38" s="483">
        <f>G40+G44+G47+G45*2+G50</f>
        <v>106912.8</v>
      </c>
      <c r="H38" s="111">
        <f>H40+H44+H47+H45*2+H50</f>
        <v>64822.36</v>
      </c>
      <c r="I38" s="103"/>
      <c r="J38" s="110">
        <f>J40+J44+J47+J45*2+J50</f>
        <v>85530.239999999991</v>
      </c>
      <c r="K38" s="8">
        <f t="shared" ref="K38" si="13">IFERROR((J38/H38-1),"-")</f>
        <v>0.31945581740621587</v>
      </c>
      <c r="L38" s="106">
        <f t="shared" ref="L38" si="14">IFERROR((J38-H38),"-")</f>
        <v>20707.87999999999</v>
      </c>
      <c r="M38" s="107"/>
      <c r="N38" s="125">
        <v>0</v>
      </c>
      <c r="O38" s="109">
        <f t="shared" si="12"/>
        <v>0</v>
      </c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</row>
    <row r="39" spans="1:36" s="3" customFormat="1" ht="57" customHeight="1" outlineLevel="1" x14ac:dyDescent="0.2">
      <c r="A39" s="534">
        <v>496940100</v>
      </c>
      <c r="B39" s="473"/>
      <c r="C39" s="476" t="s">
        <v>148</v>
      </c>
      <c r="D39" s="471" t="s">
        <v>8</v>
      </c>
      <c r="E39" s="471" t="s">
        <v>146</v>
      </c>
      <c r="F39" s="126" t="s">
        <v>149</v>
      </c>
      <c r="G39" s="483">
        <f>VLOOKUP(A39,'сводный прайс'!A:G,7,FALSE)</f>
        <v>75047.199999999997</v>
      </c>
      <c r="H39" s="105">
        <f>VLOOKUP(A39,'сводный прайс'!A:H,8,FALSE)</f>
        <v>45028.32</v>
      </c>
      <c r="I39" s="103"/>
      <c r="J39" s="104">
        <f t="shared" ref="J39:J50" si="15">ROUND(G39*(1+$J$3),2)</f>
        <v>60037.760000000002</v>
      </c>
      <c r="K39" s="167">
        <f t="shared" si="10"/>
        <v>0.33333333333333348</v>
      </c>
      <c r="L39" s="127">
        <f t="shared" si="11"/>
        <v>15009.440000000002</v>
      </c>
      <c r="M39" s="95"/>
      <c r="N39" s="128">
        <f>N35+N36</f>
        <v>0</v>
      </c>
      <c r="O39" s="129">
        <f t="shared" si="12"/>
        <v>0</v>
      </c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</row>
    <row r="40" spans="1:36" s="3" customFormat="1" ht="57" customHeight="1" outlineLevel="1" x14ac:dyDescent="0.2">
      <c r="A40" s="534">
        <v>496940200</v>
      </c>
      <c r="B40" s="473"/>
      <c r="C40" s="476" t="s">
        <v>150</v>
      </c>
      <c r="D40" s="471" t="s">
        <v>9</v>
      </c>
      <c r="E40" s="471" t="s">
        <v>146</v>
      </c>
      <c r="F40" s="126" t="s">
        <v>149</v>
      </c>
      <c r="G40" s="483">
        <f>VLOOKUP(A40,'сводный прайс'!A:G,7,FALSE)</f>
        <v>93905.600000000006</v>
      </c>
      <c r="H40" s="105">
        <f>VLOOKUP(A40,'сводный прайс'!A:H,8,FALSE)</f>
        <v>56343.360000000001</v>
      </c>
      <c r="I40" s="103"/>
      <c r="J40" s="104">
        <f t="shared" ref="J40:J49" si="16">ROUND(G40*(1+$J$3),2)</f>
        <v>75124.479999999996</v>
      </c>
      <c r="K40" s="166">
        <f t="shared" si="10"/>
        <v>0.33333333333333326</v>
      </c>
      <c r="L40" s="106">
        <f t="shared" si="11"/>
        <v>18781.119999999995</v>
      </c>
      <c r="M40" s="95"/>
      <c r="N40" s="120">
        <f>N37+N38</f>
        <v>0</v>
      </c>
      <c r="O40" s="109">
        <f t="shared" si="12"/>
        <v>0</v>
      </c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</row>
    <row r="41" spans="1:36" s="3" customFormat="1" ht="17.25" customHeight="1" outlineLevel="1" x14ac:dyDescent="0.2">
      <c r="A41" s="534">
        <v>647000027</v>
      </c>
      <c r="B41" s="473"/>
      <c r="C41" s="476" t="s">
        <v>546</v>
      </c>
      <c r="D41" s="477" t="s">
        <v>7</v>
      </c>
      <c r="E41" s="477"/>
      <c r="F41" s="126" t="s">
        <v>549</v>
      </c>
      <c r="G41" s="483">
        <f>VLOOKUP(A41,'сводный прайс'!A:G,7,FALSE)</f>
        <v>4035.2</v>
      </c>
      <c r="H41" s="105">
        <f>VLOOKUP(A41,'сводный прайс'!A:H,8,FALSE)</f>
        <v>2421.12</v>
      </c>
      <c r="I41" s="103"/>
      <c r="J41" s="104">
        <f t="shared" si="16"/>
        <v>3228.16</v>
      </c>
      <c r="K41" s="166">
        <f t="shared" si="10"/>
        <v>0.33333333333333326</v>
      </c>
      <c r="L41" s="106">
        <f t="shared" si="11"/>
        <v>807.04</v>
      </c>
      <c r="M41" s="95"/>
      <c r="N41" s="120">
        <f>N35</f>
        <v>0</v>
      </c>
      <c r="O41" s="109">
        <f t="shared" si="12"/>
        <v>0</v>
      </c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</row>
    <row r="42" spans="1:36" s="3" customFormat="1" ht="17.25" customHeight="1" outlineLevel="1" x14ac:dyDescent="0.2">
      <c r="A42" s="534">
        <v>647000028</v>
      </c>
      <c r="B42" s="473"/>
      <c r="C42" s="476" t="s">
        <v>547</v>
      </c>
      <c r="D42" s="477" t="s">
        <v>8</v>
      </c>
      <c r="E42" s="477"/>
      <c r="F42" s="126" t="s">
        <v>550</v>
      </c>
      <c r="G42" s="483">
        <f>VLOOKUP(A42,'сводный прайс'!A:G,7,FALSE)</f>
        <v>4984</v>
      </c>
      <c r="H42" s="105">
        <f>VLOOKUP(A42,'сводный прайс'!A:H,8,FALSE)</f>
        <v>2990.4</v>
      </c>
      <c r="I42" s="103"/>
      <c r="J42" s="104">
        <f t="shared" si="16"/>
        <v>3987.2</v>
      </c>
      <c r="K42" s="166">
        <f t="shared" si="10"/>
        <v>0.33333333333333326</v>
      </c>
      <c r="L42" s="106">
        <f t="shared" si="11"/>
        <v>996.79999999999973</v>
      </c>
      <c r="M42" s="95"/>
      <c r="N42" s="120">
        <f>N36</f>
        <v>0</v>
      </c>
      <c r="O42" s="109">
        <f t="shared" si="12"/>
        <v>0</v>
      </c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</row>
    <row r="43" spans="1:36" s="3" customFormat="1" ht="17.25" customHeight="1" outlineLevel="1" x14ac:dyDescent="0.2">
      <c r="A43" s="534">
        <v>647000029</v>
      </c>
      <c r="B43" s="473"/>
      <c r="C43" s="476" t="s">
        <v>548</v>
      </c>
      <c r="D43" s="477" t="s">
        <v>9</v>
      </c>
      <c r="E43" s="477"/>
      <c r="F43" s="126" t="s">
        <v>325</v>
      </c>
      <c r="G43" s="483">
        <f>VLOOKUP(A43,'сводный прайс'!A:G,7,FALSE)</f>
        <v>5933.6</v>
      </c>
      <c r="H43" s="105">
        <f>VLOOKUP(A43,'сводный прайс'!A:H,8,FALSE)</f>
        <v>3560.16</v>
      </c>
      <c r="I43" s="103"/>
      <c r="J43" s="104">
        <f t="shared" si="16"/>
        <v>4746.88</v>
      </c>
      <c r="K43" s="166">
        <f t="shared" si="10"/>
        <v>0.33333333333333348</v>
      </c>
      <c r="L43" s="106">
        <f t="shared" si="11"/>
        <v>1186.7200000000003</v>
      </c>
      <c r="M43" s="95"/>
      <c r="N43" s="120">
        <f>N37</f>
        <v>0</v>
      </c>
      <c r="O43" s="109">
        <f t="shared" si="12"/>
        <v>0</v>
      </c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</row>
    <row r="44" spans="1:36" s="3" customFormat="1" ht="17.25" customHeight="1" outlineLevel="1" x14ac:dyDescent="0.2">
      <c r="A44" s="534">
        <v>4008636</v>
      </c>
      <c r="B44" s="473"/>
      <c r="C44" s="476" t="s">
        <v>392</v>
      </c>
      <c r="D44" s="477" t="s">
        <v>9</v>
      </c>
      <c r="E44" s="477"/>
      <c r="F44" s="126" t="s">
        <v>431</v>
      </c>
      <c r="G44" s="483">
        <f>VLOOKUP(A44,'сводный прайс'!A:G,7,FALSE)</f>
        <v>5416</v>
      </c>
      <c r="H44" s="105">
        <f>VLOOKUP(A44,'сводный прайс'!A:H,8,FALSE)</f>
        <v>3899.52</v>
      </c>
      <c r="I44" s="103"/>
      <c r="J44" s="104">
        <f>VLOOKUP(A44,'AN-Motors'!A:L,10,FALSE)</f>
        <v>4332.8</v>
      </c>
      <c r="K44" s="166">
        <f t="shared" si="10"/>
        <v>0.11111111111111116</v>
      </c>
      <c r="L44" s="106">
        <f t="shared" si="11"/>
        <v>433.2800000000002</v>
      </c>
      <c r="M44" s="95"/>
      <c r="N44" s="120">
        <f>N38</f>
        <v>0</v>
      </c>
      <c r="O44" s="109">
        <f t="shared" si="12"/>
        <v>0</v>
      </c>
      <c r="P44" s="625" t="s">
        <v>435</v>
      </c>
      <c r="Q44" s="626"/>
      <c r="R44" s="626"/>
      <c r="S44" s="626"/>
      <c r="T44" s="626"/>
      <c r="U44" s="626"/>
      <c r="V44" s="627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</row>
    <row r="45" spans="1:36" s="3" customFormat="1" ht="17.25" customHeight="1" outlineLevel="1" x14ac:dyDescent="0.2">
      <c r="A45" s="534">
        <v>496891100</v>
      </c>
      <c r="B45" s="473"/>
      <c r="C45" s="476" t="s">
        <v>326</v>
      </c>
      <c r="D45" s="477"/>
      <c r="E45" s="477" t="s">
        <v>432</v>
      </c>
      <c r="F45" s="126" t="s">
        <v>433</v>
      </c>
      <c r="G45" s="483">
        <f>VLOOKUP(A45,'сводный прайс'!A:G,7,FALSE)</f>
        <v>103.2</v>
      </c>
      <c r="H45" s="105">
        <f>VLOOKUP(A45,'сводный прайс'!A:H,8,FALSE)</f>
        <v>74.3</v>
      </c>
      <c r="I45" s="103"/>
      <c r="J45" s="104">
        <f>VLOOKUP(A45,'AN-Motors'!A:L,10,FALSE)</f>
        <v>82.56</v>
      </c>
      <c r="K45" s="166">
        <f t="shared" si="10"/>
        <v>0.11117092866756395</v>
      </c>
      <c r="L45" s="106">
        <f t="shared" si="11"/>
        <v>8.2600000000000051</v>
      </c>
      <c r="M45" s="95"/>
      <c r="N45" s="120">
        <f>N38*2</f>
        <v>0</v>
      </c>
      <c r="O45" s="109">
        <f t="shared" si="12"/>
        <v>0</v>
      </c>
      <c r="P45" s="628"/>
      <c r="Q45" s="629"/>
      <c r="R45" s="629"/>
      <c r="S45" s="629"/>
      <c r="T45" s="629"/>
      <c r="U45" s="629"/>
      <c r="V45" s="630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</row>
    <row r="46" spans="1:36" s="3" customFormat="1" ht="17.25" customHeight="1" outlineLevel="1" x14ac:dyDescent="0.2">
      <c r="A46" s="534">
        <v>4009639</v>
      </c>
      <c r="B46" s="473"/>
      <c r="C46" s="476" t="s">
        <v>287</v>
      </c>
      <c r="D46" s="477"/>
      <c r="E46" s="477"/>
      <c r="F46" s="126" t="s">
        <v>402</v>
      </c>
      <c r="G46" s="483">
        <f>VLOOKUP(A46,'сводный прайс'!A:G,7,FALSE)</f>
        <v>2357.6</v>
      </c>
      <c r="H46" s="105">
        <f>VLOOKUP(A46,'сводный прайс'!A:H,8,FALSE)</f>
        <v>1697.47</v>
      </c>
      <c r="I46" s="103"/>
      <c r="J46" s="104">
        <f>VLOOKUP(A46,'AN-Motors'!A:L,10,FALSE)</f>
        <v>1886.08</v>
      </c>
      <c r="K46" s="166">
        <f t="shared" ref="K46" si="17">IFERROR((J46/H46-1),"-")</f>
        <v>0.11111242024895862</v>
      </c>
      <c r="L46" s="106">
        <f t="shared" ref="L46" si="18">IFERROR((J46-H46),"-")</f>
        <v>188.6099999999999</v>
      </c>
      <c r="M46" s="95"/>
      <c r="N46" s="120">
        <f>N37+N38</f>
        <v>0</v>
      </c>
      <c r="O46" s="109">
        <f t="shared" si="12"/>
        <v>0</v>
      </c>
      <c r="P46" s="631"/>
      <c r="Q46" s="632"/>
      <c r="R46" s="632"/>
      <c r="S46" s="632"/>
      <c r="T46" s="632"/>
      <c r="U46" s="632"/>
      <c r="V46" s="633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</row>
    <row r="47" spans="1:36" s="3" customFormat="1" ht="17.25" customHeight="1" outlineLevel="1" x14ac:dyDescent="0.2">
      <c r="A47" s="534">
        <v>647000001</v>
      </c>
      <c r="B47" s="473"/>
      <c r="C47" s="476" t="s">
        <v>427</v>
      </c>
      <c r="D47" s="477"/>
      <c r="E47" s="477"/>
      <c r="F47" s="126" t="s">
        <v>434</v>
      </c>
      <c r="G47" s="483">
        <f>VLOOKUP(A47,'сводный прайс'!A:G,7,FALSE)</f>
        <v>6256.8</v>
      </c>
      <c r="H47" s="105">
        <f>VLOOKUP(A47,'сводный прайс'!A:H,8,FALSE)</f>
        <v>3754.08</v>
      </c>
      <c r="I47" s="103"/>
      <c r="J47" s="104">
        <f t="shared" ref="J47" si="19">ROUND(G47*(1+$J$3),2)</f>
        <v>5005.4399999999996</v>
      </c>
      <c r="K47" s="166">
        <f t="shared" ref="K47" si="20">IFERROR((J47/H47-1),"-")</f>
        <v>0.33333333333333326</v>
      </c>
      <c r="L47" s="106">
        <f t="shared" ref="L47" si="21">IFERROR((J47-H47),"-")</f>
        <v>1251.3599999999997</v>
      </c>
      <c r="M47" s="95"/>
      <c r="N47" s="120">
        <f>N38</f>
        <v>0</v>
      </c>
      <c r="O47" s="109">
        <f t="shared" si="12"/>
        <v>0</v>
      </c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</row>
    <row r="48" spans="1:36" s="3" customFormat="1" ht="17.25" customHeight="1" outlineLevel="1" x14ac:dyDescent="0.2">
      <c r="A48" s="534">
        <v>496892400</v>
      </c>
      <c r="B48" s="473"/>
      <c r="C48" s="476" t="s">
        <v>551</v>
      </c>
      <c r="D48" s="477"/>
      <c r="E48" s="477"/>
      <c r="F48" s="126" t="s">
        <v>553</v>
      </c>
      <c r="G48" s="483">
        <f>VLOOKUP(A48,'сводный прайс'!A:G,7,FALSE)</f>
        <v>192</v>
      </c>
      <c r="H48" s="105">
        <f>VLOOKUP(A48,'сводный прайс'!A:H,8,FALSE)</f>
        <v>115.2</v>
      </c>
      <c r="I48" s="103"/>
      <c r="J48" s="104">
        <f t="shared" si="16"/>
        <v>153.6</v>
      </c>
      <c r="K48" s="166">
        <f t="shared" si="10"/>
        <v>0.33333333333333326</v>
      </c>
      <c r="L48" s="106">
        <f t="shared" si="11"/>
        <v>38.399999999999991</v>
      </c>
      <c r="M48" s="95"/>
      <c r="N48" s="120">
        <f>N35*4.25+N36*5.25+N37*6.25</f>
        <v>0</v>
      </c>
      <c r="O48" s="109">
        <f t="shared" si="12"/>
        <v>0</v>
      </c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</row>
    <row r="49" spans="1:36" s="3" customFormat="1" ht="17.25" customHeight="1" outlineLevel="1" x14ac:dyDescent="0.2">
      <c r="A49" s="534">
        <v>496892500</v>
      </c>
      <c r="B49" s="473"/>
      <c r="C49" s="476" t="s">
        <v>552</v>
      </c>
      <c r="D49" s="477"/>
      <c r="E49" s="477"/>
      <c r="F49" s="126" t="s">
        <v>554</v>
      </c>
      <c r="G49" s="483">
        <f>VLOOKUP(A49,'сводный прайс'!A:G,7,FALSE)</f>
        <v>310.39999999999998</v>
      </c>
      <c r="H49" s="105">
        <f>VLOOKUP(A49,'сводный прайс'!A:H,8,FALSE)</f>
        <v>186.24</v>
      </c>
      <c r="I49" s="103"/>
      <c r="J49" s="104">
        <f t="shared" si="16"/>
        <v>248.32</v>
      </c>
      <c r="K49" s="166">
        <f t="shared" si="10"/>
        <v>0.33333333333333326</v>
      </c>
      <c r="L49" s="106">
        <f t="shared" si="11"/>
        <v>62.079999999999984</v>
      </c>
      <c r="M49" s="95"/>
      <c r="N49" s="120">
        <f>N35+N36+N37</f>
        <v>0</v>
      </c>
      <c r="O49" s="109">
        <f t="shared" si="12"/>
        <v>0</v>
      </c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</row>
    <row r="50" spans="1:36" s="3" customFormat="1" ht="26.25" customHeight="1" outlineLevel="1" thickBot="1" x14ac:dyDescent="0.25">
      <c r="A50" s="535">
        <v>499501200</v>
      </c>
      <c r="B50" s="474"/>
      <c r="C50" s="130" t="s">
        <v>151</v>
      </c>
      <c r="D50" s="131"/>
      <c r="E50" s="131"/>
      <c r="F50" s="132" t="s">
        <v>152</v>
      </c>
      <c r="G50" s="169">
        <f>VLOOKUP(A50,'сводный прайс'!A:G,7,FALSE)</f>
        <v>1128</v>
      </c>
      <c r="H50" s="173">
        <f>VLOOKUP(A50,'сводный прайс'!A:H,8,FALSE)</f>
        <v>676.8</v>
      </c>
      <c r="I50" s="443"/>
      <c r="J50" s="133">
        <f t="shared" si="15"/>
        <v>902.4</v>
      </c>
      <c r="K50" s="168">
        <f t="shared" si="10"/>
        <v>0.33333333333333348</v>
      </c>
      <c r="L50" s="134">
        <f t="shared" si="11"/>
        <v>225.60000000000002</v>
      </c>
      <c r="M50" s="95"/>
      <c r="N50" s="135">
        <f>N35+N36+N37+N38</f>
        <v>0</v>
      </c>
      <c r="O50" s="136">
        <f t="shared" si="12"/>
        <v>0</v>
      </c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</row>
    <row r="51" spans="1:36" s="144" customFormat="1" ht="17.25" customHeight="1" thickBot="1" x14ac:dyDescent="0.25">
      <c r="A51" s="137"/>
      <c r="B51" s="137"/>
      <c r="C51" s="138"/>
      <c r="D51" s="139"/>
      <c r="E51" s="139"/>
      <c r="F51" s="140"/>
      <c r="G51" s="103"/>
      <c r="H51" s="141"/>
      <c r="I51" s="103"/>
      <c r="J51" s="141"/>
      <c r="K51" s="142"/>
      <c r="L51" s="107"/>
      <c r="M51" s="107"/>
      <c r="N51" s="143"/>
      <c r="O51" s="143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</row>
    <row r="52" spans="1:36" s="149" customFormat="1" ht="43.5" customHeight="1" thickBot="1" x14ac:dyDescent="0.3">
      <c r="A52" s="145"/>
      <c r="B52" s="145"/>
      <c r="C52" s="146"/>
      <c r="D52" s="147"/>
      <c r="E52" s="148"/>
      <c r="H52" s="146"/>
      <c r="I52" s="150"/>
      <c r="J52" s="146"/>
      <c r="K52" s="372" t="s">
        <v>577</v>
      </c>
      <c r="L52" s="373"/>
      <c r="M52" s="151"/>
      <c r="N52" s="572">
        <f>SUM(O5:O8)+SUM(O10:O14)+SUM(O16:O18)+SUM(O20:O33)+SUM(O39:O50)</f>
        <v>0</v>
      </c>
      <c r="O52" s="573"/>
    </row>
    <row r="53" spans="1:36" s="149" customFormat="1" x14ac:dyDescent="0.25">
      <c r="A53" s="145"/>
      <c r="B53" s="145"/>
      <c r="C53" s="146"/>
      <c r="D53" s="147"/>
      <c r="E53" s="148"/>
      <c r="H53" s="146"/>
      <c r="I53" s="150"/>
      <c r="J53" s="146"/>
      <c r="M53" s="150"/>
    </row>
    <row r="54" spans="1:36" s="149" customFormat="1" x14ac:dyDescent="0.25">
      <c r="A54" s="145"/>
      <c r="B54" s="145"/>
      <c r="C54" s="146"/>
      <c r="D54" s="147"/>
      <c r="E54" s="148"/>
      <c r="H54" s="146"/>
      <c r="I54" s="150"/>
      <c r="J54" s="146"/>
      <c r="M54" s="150"/>
    </row>
    <row r="55" spans="1:36" s="149" customFormat="1" x14ac:dyDescent="0.25">
      <c r="A55" s="145"/>
      <c r="B55" s="145"/>
      <c r="C55" s="146"/>
      <c r="D55" s="147"/>
      <c r="E55" s="148"/>
      <c r="H55" s="146"/>
      <c r="I55" s="150"/>
      <c r="J55" s="146"/>
      <c r="M55" s="150"/>
    </row>
    <row r="56" spans="1:36" s="149" customFormat="1" x14ac:dyDescent="0.25">
      <c r="A56" s="145"/>
      <c r="B56" s="145"/>
      <c r="C56" s="146"/>
      <c r="D56" s="147"/>
      <c r="E56" s="148"/>
      <c r="H56" s="146"/>
      <c r="I56" s="150"/>
      <c r="J56" s="146"/>
      <c r="M56" s="150"/>
    </row>
    <row r="57" spans="1:36" s="149" customFormat="1" x14ac:dyDescent="0.25">
      <c r="A57" s="145"/>
      <c r="B57" s="145"/>
      <c r="C57" s="146"/>
      <c r="D57" s="147"/>
      <c r="E57" s="148"/>
      <c r="H57" s="146"/>
      <c r="I57" s="150"/>
      <c r="J57" s="146"/>
      <c r="M57" s="150"/>
    </row>
    <row r="58" spans="1:36" s="149" customFormat="1" x14ac:dyDescent="0.25">
      <c r="A58" s="145"/>
      <c r="B58" s="145"/>
      <c r="C58" s="146"/>
      <c r="D58" s="147"/>
      <c r="E58" s="148"/>
      <c r="H58" s="146"/>
      <c r="I58" s="150"/>
      <c r="J58" s="146"/>
      <c r="M58" s="150"/>
    </row>
    <row r="59" spans="1:36" s="149" customFormat="1" x14ac:dyDescent="0.25">
      <c r="A59" s="145"/>
      <c r="B59" s="145"/>
      <c r="C59" s="146"/>
      <c r="D59" s="147"/>
      <c r="E59" s="148"/>
      <c r="H59" s="146"/>
      <c r="I59" s="150"/>
      <c r="J59" s="146"/>
      <c r="M59" s="150"/>
    </row>
    <row r="60" spans="1:36" s="149" customFormat="1" x14ac:dyDescent="0.25">
      <c r="A60" s="145"/>
      <c r="B60" s="145"/>
      <c r="C60" s="146"/>
      <c r="D60" s="147"/>
      <c r="E60" s="148"/>
      <c r="H60" s="146"/>
      <c r="I60" s="150"/>
      <c r="J60" s="146"/>
      <c r="M60" s="150"/>
    </row>
    <row r="61" spans="1:36" s="149" customFormat="1" x14ac:dyDescent="0.25">
      <c r="A61" s="145"/>
      <c r="B61" s="145"/>
      <c r="C61" s="146"/>
      <c r="D61" s="147"/>
      <c r="E61" s="148"/>
      <c r="H61" s="146"/>
      <c r="I61" s="150"/>
      <c r="J61" s="146"/>
      <c r="M61" s="150"/>
    </row>
    <row r="62" spans="1:36" s="149" customFormat="1" x14ac:dyDescent="0.25">
      <c r="A62" s="145"/>
      <c r="B62" s="145"/>
      <c r="C62" s="146"/>
      <c r="D62" s="147"/>
      <c r="E62" s="148"/>
      <c r="H62" s="146"/>
      <c r="I62" s="150"/>
      <c r="J62" s="146"/>
      <c r="M62" s="150"/>
    </row>
    <row r="63" spans="1:36" s="149" customFormat="1" x14ac:dyDescent="0.25">
      <c r="A63" s="145"/>
      <c r="B63" s="145"/>
      <c r="C63" s="146"/>
      <c r="D63" s="147"/>
      <c r="E63" s="148"/>
      <c r="H63" s="146"/>
      <c r="I63" s="150"/>
      <c r="J63" s="146"/>
      <c r="M63" s="150"/>
    </row>
    <row r="64" spans="1:36" s="149" customFormat="1" x14ac:dyDescent="0.25">
      <c r="A64" s="145"/>
      <c r="B64" s="145"/>
      <c r="C64" s="146"/>
      <c r="D64" s="147"/>
      <c r="E64" s="148"/>
      <c r="H64" s="146"/>
      <c r="I64" s="150"/>
      <c r="J64" s="146"/>
      <c r="M64" s="150"/>
    </row>
    <row r="65" spans="1:13" s="149" customFormat="1" x14ac:dyDescent="0.25">
      <c r="A65" s="145"/>
      <c r="B65" s="145"/>
      <c r="C65" s="146"/>
      <c r="D65" s="147"/>
      <c r="E65" s="148"/>
      <c r="H65" s="146"/>
      <c r="I65" s="150"/>
      <c r="J65" s="146"/>
      <c r="M65" s="150"/>
    </row>
    <row r="66" spans="1:13" s="149" customFormat="1" x14ac:dyDescent="0.25">
      <c r="A66" s="145"/>
      <c r="B66" s="145"/>
      <c r="C66" s="146"/>
      <c r="D66" s="147"/>
      <c r="E66" s="148"/>
      <c r="H66" s="146"/>
      <c r="I66" s="150"/>
      <c r="J66" s="146"/>
      <c r="M66" s="150"/>
    </row>
    <row r="67" spans="1:13" s="149" customFormat="1" x14ac:dyDescent="0.25">
      <c r="A67" s="145"/>
      <c r="B67" s="145"/>
      <c r="C67" s="146"/>
      <c r="D67" s="147"/>
      <c r="E67" s="148"/>
      <c r="H67" s="146"/>
      <c r="I67" s="150"/>
      <c r="J67" s="146"/>
      <c r="M67" s="150"/>
    </row>
    <row r="68" spans="1:13" s="149" customFormat="1" x14ac:dyDescent="0.25">
      <c r="A68" s="145"/>
      <c r="B68" s="145"/>
      <c r="C68" s="146"/>
      <c r="D68" s="147"/>
      <c r="E68" s="148"/>
      <c r="H68" s="146"/>
      <c r="I68" s="150"/>
      <c r="J68" s="146"/>
      <c r="M68" s="150"/>
    </row>
    <row r="69" spans="1:13" s="149" customFormat="1" x14ac:dyDescent="0.25">
      <c r="A69" s="145"/>
      <c r="B69" s="145"/>
      <c r="C69" s="146"/>
      <c r="D69" s="147"/>
      <c r="E69" s="148"/>
      <c r="H69" s="146"/>
      <c r="I69" s="150"/>
      <c r="J69" s="146"/>
      <c r="M69" s="150"/>
    </row>
    <row r="70" spans="1:13" s="149" customFormat="1" x14ac:dyDescent="0.25">
      <c r="A70" s="145"/>
      <c r="B70" s="145"/>
      <c r="C70" s="146"/>
      <c r="D70" s="147"/>
      <c r="E70" s="148"/>
      <c r="H70" s="146"/>
      <c r="I70" s="150"/>
      <c r="J70" s="146"/>
      <c r="M70" s="150"/>
    </row>
    <row r="71" spans="1:13" s="149" customFormat="1" x14ac:dyDescent="0.25">
      <c r="A71" s="145"/>
      <c r="B71" s="145"/>
      <c r="C71" s="146"/>
      <c r="D71" s="147"/>
      <c r="E71" s="148"/>
      <c r="H71" s="146"/>
      <c r="I71" s="150"/>
      <c r="J71" s="146"/>
      <c r="M71" s="150"/>
    </row>
    <row r="72" spans="1:13" s="149" customFormat="1" x14ac:dyDescent="0.25">
      <c r="A72" s="145"/>
      <c r="B72" s="145"/>
      <c r="C72" s="146"/>
      <c r="D72" s="147"/>
      <c r="E72" s="148"/>
      <c r="H72" s="146"/>
      <c r="I72" s="150"/>
      <c r="J72" s="146"/>
      <c r="M72" s="150"/>
    </row>
    <row r="73" spans="1:13" s="149" customFormat="1" x14ac:dyDescent="0.25">
      <c r="A73" s="145"/>
      <c r="B73" s="145"/>
      <c r="C73" s="146"/>
      <c r="D73" s="147"/>
      <c r="E73" s="148"/>
      <c r="H73" s="146"/>
      <c r="I73" s="150"/>
      <c r="J73" s="146"/>
      <c r="M73" s="150"/>
    </row>
    <row r="74" spans="1:13" s="149" customFormat="1" x14ac:dyDescent="0.25">
      <c r="A74" s="145"/>
      <c r="B74" s="145"/>
      <c r="C74" s="146"/>
      <c r="D74" s="147"/>
      <c r="E74" s="148"/>
      <c r="H74" s="146"/>
      <c r="I74" s="150"/>
      <c r="J74" s="146"/>
      <c r="M74" s="150"/>
    </row>
    <row r="75" spans="1:13" s="149" customFormat="1" x14ac:dyDescent="0.25">
      <c r="A75" s="145"/>
      <c r="B75" s="145"/>
      <c r="C75" s="146"/>
      <c r="D75" s="147"/>
      <c r="E75" s="148"/>
      <c r="H75" s="146"/>
      <c r="I75" s="150"/>
      <c r="J75" s="146"/>
      <c r="M75" s="150"/>
    </row>
    <row r="76" spans="1:13" s="149" customFormat="1" x14ac:dyDescent="0.25">
      <c r="A76" s="145"/>
      <c r="B76" s="145"/>
      <c r="C76" s="146"/>
      <c r="D76" s="147"/>
      <c r="E76" s="148"/>
      <c r="H76" s="146"/>
      <c r="I76" s="150"/>
      <c r="J76" s="146"/>
      <c r="M76" s="150"/>
    </row>
    <row r="77" spans="1:13" s="149" customFormat="1" x14ac:dyDescent="0.25">
      <c r="A77" s="145"/>
      <c r="B77" s="145"/>
      <c r="C77" s="146"/>
      <c r="D77" s="147"/>
      <c r="E77" s="148"/>
      <c r="H77" s="146"/>
      <c r="I77" s="150"/>
      <c r="J77" s="146"/>
      <c r="M77" s="150"/>
    </row>
    <row r="78" spans="1:13" s="149" customFormat="1" x14ac:dyDescent="0.25">
      <c r="A78" s="145"/>
      <c r="B78" s="145"/>
      <c r="C78" s="146"/>
      <c r="D78" s="147"/>
      <c r="E78" s="148"/>
      <c r="H78" s="146"/>
      <c r="I78" s="150"/>
      <c r="J78" s="146"/>
      <c r="M78" s="150"/>
    </row>
    <row r="79" spans="1:13" s="149" customFormat="1" x14ac:dyDescent="0.25">
      <c r="A79" s="145"/>
      <c r="B79" s="145"/>
      <c r="C79" s="146"/>
      <c r="D79" s="147"/>
      <c r="E79" s="148"/>
      <c r="H79" s="146"/>
      <c r="I79" s="150"/>
      <c r="J79" s="146"/>
      <c r="M79" s="150"/>
    </row>
    <row r="80" spans="1:13" s="149" customFormat="1" x14ac:dyDescent="0.25">
      <c r="A80" s="145"/>
      <c r="B80" s="145"/>
      <c r="C80" s="146"/>
      <c r="D80" s="147"/>
      <c r="E80" s="148"/>
      <c r="H80" s="146"/>
      <c r="I80" s="150"/>
      <c r="J80" s="146"/>
      <c r="M80" s="150"/>
    </row>
    <row r="81" spans="1:13" s="149" customFormat="1" x14ac:dyDescent="0.25">
      <c r="A81" s="145"/>
      <c r="B81" s="145"/>
      <c r="C81" s="146"/>
      <c r="D81" s="147"/>
      <c r="E81" s="148"/>
      <c r="H81" s="146"/>
      <c r="I81" s="150"/>
      <c r="J81" s="146"/>
      <c r="M81" s="150"/>
    </row>
    <row r="82" spans="1:13" s="149" customFormat="1" x14ac:dyDescent="0.25">
      <c r="A82" s="145"/>
      <c r="B82" s="145"/>
      <c r="C82" s="146"/>
      <c r="D82" s="147"/>
      <c r="E82" s="148"/>
      <c r="H82" s="146"/>
      <c r="I82" s="150"/>
      <c r="J82" s="146"/>
      <c r="M82" s="150"/>
    </row>
    <row r="83" spans="1:13" s="149" customFormat="1" x14ac:dyDescent="0.25">
      <c r="A83" s="145"/>
      <c r="B83" s="145"/>
      <c r="C83" s="146"/>
      <c r="D83" s="147"/>
      <c r="E83" s="148"/>
      <c r="H83" s="146"/>
      <c r="I83" s="150"/>
      <c r="J83" s="146"/>
      <c r="M83" s="150"/>
    </row>
    <row r="84" spans="1:13" s="149" customFormat="1" x14ac:dyDescent="0.25">
      <c r="A84" s="145"/>
      <c r="B84" s="145"/>
      <c r="C84" s="146"/>
      <c r="D84" s="147"/>
      <c r="E84" s="148"/>
      <c r="H84" s="146"/>
      <c r="I84" s="150"/>
      <c r="J84" s="146"/>
      <c r="M84" s="150"/>
    </row>
    <row r="85" spans="1:13" s="149" customFormat="1" x14ac:dyDescent="0.25">
      <c r="A85" s="145"/>
      <c r="B85" s="145"/>
      <c r="C85" s="146"/>
      <c r="D85" s="147"/>
      <c r="E85" s="148"/>
      <c r="H85" s="146"/>
      <c r="I85" s="150"/>
      <c r="J85" s="146"/>
      <c r="M85" s="150"/>
    </row>
    <row r="86" spans="1:13" s="149" customFormat="1" x14ac:dyDescent="0.25">
      <c r="A86" s="145"/>
      <c r="B86" s="145"/>
      <c r="C86" s="146"/>
      <c r="D86" s="147"/>
      <c r="E86" s="148"/>
      <c r="H86" s="146"/>
      <c r="I86" s="150"/>
      <c r="J86" s="146"/>
      <c r="M86" s="150"/>
    </row>
    <row r="87" spans="1:13" s="149" customFormat="1" x14ac:dyDescent="0.25">
      <c r="A87" s="145"/>
      <c r="B87" s="145"/>
      <c r="C87" s="146"/>
      <c r="D87" s="147"/>
      <c r="E87" s="148"/>
      <c r="H87" s="146"/>
      <c r="I87" s="150"/>
      <c r="J87" s="146"/>
      <c r="M87" s="150"/>
    </row>
    <row r="88" spans="1:13" s="149" customFormat="1" x14ac:dyDescent="0.25">
      <c r="A88" s="145"/>
      <c r="B88" s="145"/>
      <c r="C88" s="146"/>
      <c r="D88" s="147"/>
      <c r="E88" s="148"/>
      <c r="H88" s="146"/>
      <c r="I88" s="150"/>
      <c r="J88" s="146"/>
      <c r="M88" s="150"/>
    </row>
    <row r="89" spans="1:13" s="149" customFormat="1" x14ac:dyDescent="0.25">
      <c r="A89" s="145"/>
      <c r="B89" s="145"/>
      <c r="C89" s="146"/>
      <c r="D89" s="147"/>
      <c r="E89" s="148"/>
      <c r="H89" s="146"/>
      <c r="I89" s="150"/>
      <c r="J89" s="146"/>
      <c r="M89" s="150"/>
    </row>
    <row r="90" spans="1:13" s="149" customFormat="1" x14ac:dyDescent="0.25">
      <c r="A90" s="145"/>
      <c r="B90" s="145"/>
      <c r="C90" s="146"/>
      <c r="D90" s="147"/>
      <c r="E90" s="148"/>
      <c r="H90" s="146"/>
      <c r="I90" s="150"/>
      <c r="J90" s="146"/>
      <c r="M90" s="150"/>
    </row>
    <row r="91" spans="1:13" s="149" customFormat="1" x14ac:dyDescent="0.25">
      <c r="A91" s="145"/>
      <c r="B91" s="145"/>
      <c r="C91" s="146"/>
      <c r="D91" s="147"/>
      <c r="E91" s="148"/>
      <c r="H91" s="146"/>
      <c r="I91" s="150"/>
      <c r="J91" s="146"/>
      <c r="M91" s="150"/>
    </row>
    <row r="92" spans="1:13" s="149" customFormat="1" x14ac:dyDescent="0.25">
      <c r="A92" s="145"/>
      <c r="B92" s="145"/>
      <c r="C92" s="146"/>
      <c r="D92" s="147"/>
      <c r="E92" s="148"/>
      <c r="H92" s="146"/>
      <c r="I92" s="150"/>
      <c r="J92" s="146"/>
      <c r="M92" s="150"/>
    </row>
    <row r="93" spans="1:13" s="149" customFormat="1" x14ac:dyDescent="0.25">
      <c r="A93" s="145"/>
      <c r="B93" s="145"/>
      <c r="C93" s="146"/>
      <c r="D93" s="147"/>
      <c r="E93" s="148"/>
      <c r="H93" s="146"/>
      <c r="I93" s="150"/>
      <c r="J93" s="146"/>
      <c r="M93" s="150"/>
    </row>
    <row r="94" spans="1:13" s="149" customFormat="1" x14ac:dyDescent="0.25">
      <c r="A94" s="145"/>
      <c r="B94" s="145"/>
      <c r="C94" s="146"/>
      <c r="D94" s="147"/>
      <c r="E94" s="148"/>
      <c r="H94" s="146"/>
      <c r="I94" s="150"/>
      <c r="J94" s="146"/>
      <c r="M94" s="150"/>
    </row>
    <row r="95" spans="1:13" s="149" customFormat="1" x14ac:dyDescent="0.25">
      <c r="A95" s="145"/>
      <c r="B95" s="145"/>
      <c r="C95" s="146"/>
      <c r="D95" s="147"/>
      <c r="E95" s="148"/>
      <c r="H95" s="146"/>
      <c r="I95" s="150"/>
      <c r="J95" s="146"/>
      <c r="M95" s="150"/>
    </row>
    <row r="96" spans="1:13" s="149" customFormat="1" x14ac:dyDescent="0.25">
      <c r="A96" s="145"/>
      <c r="B96" s="145"/>
      <c r="C96" s="146"/>
      <c r="D96" s="147"/>
      <c r="E96" s="148"/>
      <c r="H96" s="146"/>
      <c r="I96" s="150"/>
      <c r="J96" s="146"/>
      <c r="M96" s="150"/>
    </row>
    <row r="97" spans="1:13" s="149" customFormat="1" x14ac:dyDescent="0.25">
      <c r="A97" s="145"/>
      <c r="B97" s="145"/>
      <c r="C97" s="146"/>
      <c r="D97" s="147"/>
      <c r="E97" s="148"/>
      <c r="H97" s="146"/>
      <c r="I97" s="150"/>
      <c r="J97" s="146"/>
      <c r="M97" s="150"/>
    </row>
    <row r="98" spans="1:13" s="149" customFormat="1" x14ac:dyDescent="0.25">
      <c r="A98" s="145"/>
      <c r="B98" s="145"/>
      <c r="C98" s="146"/>
      <c r="D98" s="147"/>
      <c r="E98" s="148"/>
      <c r="H98" s="146"/>
      <c r="I98" s="150"/>
      <c r="J98" s="146"/>
      <c r="M98" s="150"/>
    </row>
    <row r="99" spans="1:13" s="149" customFormat="1" x14ac:dyDescent="0.25">
      <c r="A99" s="145"/>
      <c r="B99" s="145"/>
      <c r="C99" s="146"/>
      <c r="D99" s="147"/>
      <c r="E99" s="148"/>
      <c r="H99" s="146"/>
      <c r="I99" s="150"/>
      <c r="J99" s="146"/>
      <c r="M99" s="150"/>
    </row>
    <row r="100" spans="1:13" s="149" customFormat="1" x14ac:dyDescent="0.25">
      <c r="A100" s="145"/>
      <c r="B100" s="145"/>
      <c r="C100" s="146"/>
      <c r="D100" s="147"/>
      <c r="E100" s="148"/>
      <c r="H100" s="146"/>
      <c r="I100" s="150"/>
      <c r="J100" s="146"/>
      <c r="M100" s="150"/>
    </row>
    <row r="101" spans="1:13" s="149" customFormat="1" x14ac:dyDescent="0.25">
      <c r="A101" s="145"/>
      <c r="B101" s="145"/>
      <c r="C101" s="146"/>
      <c r="D101" s="147"/>
      <c r="E101" s="148"/>
      <c r="H101" s="146"/>
      <c r="I101" s="150"/>
      <c r="J101" s="146"/>
      <c r="M101" s="150"/>
    </row>
    <row r="102" spans="1:13" s="149" customFormat="1" x14ac:dyDescent="0.25">
      <c r="A102" s="145"/>
      <c r="B102" s="145"/>
      <c r="C102" s="146"/>
      <c r="D102" s="147"/>
      <c r="E102" s="148"/>
      <c r="H102" s="146"/>
      <c r="I102" s="150"/>
      <c r="J102" s="146"/>
      <c r="M102" s="150"/>
    </row>
    <row r="103" spans="1:13" s="149" customFormat="1" x14ac:dyDescent="0.25">
      <c r="A103" s="145"/>
      <c r="B103" s="145"/>
      <c r="C103" s="146"/>
      <c r="D103" s="147"/>
      <c r="E103" s="148"/>
      <c r="H103" s="146"/>
      <c r="I103" s="150"/>
      <c r="J103" s="146"/>
      <c r="M103" s="150"/>
    </row>
    <row r="104" spans="1:13" s="149" customFormat="1" x14ac:dyDescent="0.25">
      <c r="A104" s="145"/>
      <c r="B104" s="145"/>
      <c r="C104" s="146"/>
      <c r="D104" s="147"/>
      <c r="E104" s="148"/>
      <c r="H104" s="146"/>
      <c r="I104" s="150"/>
      <c r="J104" s="146"/>
      <c r="M104" s="150"/>
    </row>
    <row r="105" spans="1:13" s="149" customFormat="1" x14ac:dyDescent="0.25">
      <c r="A105" s="145"/>
      <c r="B105" s="145"/>
      <c r="C105" s="146"/>
      <c r="D105" s="147"/>
      <c r="E105" s="148"/>
      <c r="H105" s="146"/>
      <c r="I105" s="150"/>
      <c r="J105" s="146"/>
      <c r="M105" s="150"/>
    </row>
    <row r="106" spans="1:13" s="149" customFormat="1" x14ac:dyDescent="0.25">
      <c r="A106" s="145"/>
      <c r="B106" s="145"/>
      <c r="C106" s="146"/>
      <c r="D106" s="147"/>
      <c r="E106" s="148"/>
      <c r="H106" s="146"/>
      <c r="I106" s="150"/>
      <c r="J106" s="146"/>
      <c r="M106" s="150"/>
    </row>
    <row r="107" spans="1:13" s="149" customFormat="1" x14ac:dyDescent="0.25">
      <c r="A107" s="145"/>
      <c r="B107" s="145"/>
      <c r="C107" s="146"/>
      <c r="D107" s="147"/>
      <c r="E107" s="148"/>
      <c r="H107" s="146"/>
      <c r="I107" s="150"/>
      <c r="J107" s="146"/>
      <c r="M107" s="150"/>
    </row>
    <row r="108" spans="1:13" s="149" customFormat="1" x14ac:dyDescent="0.25">
      <c r="A108" s="145"/>
      <c r="B108" s="145"/>
      <c r="C108" s="146"/>
      <c r="D108" s="147"/>
      <c r="E108" s="148"/>
      <c r="H108" s="146"/>
      <c r="I108" s="150"/>
      <c r="J108" s="146"/>
      <c r="M108" s="150"/>
    </row>
    <row r="109" spans="1:13" s="149" customFormat="1" x14ac:dyDescent="0.25">
      <c r="A109" s="145"/>
      <c r="B109" s="145"/>
      <c r="C109" s="146"/>
      <c r="D109" s="147"/>
      <c r="E109" s="148"/>
      <c r="H109" s="146"/>
      <c r="I109" s="150"/>
      <c r="J109" s="146"/>
      <c r="M109" s="150"/>
    </row>
    <row r="110" spans="1:13" s="149" customFormat="1" x14ac:dyDescent="0.25">
      <c r="A110" s="145"/>
      <c r="B110" s="145"/>
      <c r="C110" s="146"/>
      <c r="D110" s="147"/>
      <c r="E110" s="148"/>
      <c r="H110" s="146"/>
      <c r="I110" s="150"/>
      <c r="J110" s="146"/>
      <c r="M110" s="150"/>
    </row>
    <row r="111" spans="1:13" s="149" customFormat="1" x14ac:dyDescent="0.25">
      <c r="A111" s="145"/>
      <c r="B111" s="145"/>
      <c r="C111" s="146"/>
      <c r="D111" s="147"/>
      <c r="E111" s="148"/>
      <c r="H111" s="146"/>
      <c r="I111" s="150"/>
      <c r="J111" s="146"/>
      <c r="M111" s="150"/>
    </row>
    <row r="112" spans="1:13" s="149" customFormat="1" x14ac:dyDescent="0.25">
      <c r="A112" s="145"/>
      <c r="B112" s="145"/>
      <c r="C112" s="146"/>
      <c r="D112" s="147"/>
      <c r="E112" s="148"/>
      <c r="H112" s="146"/>
      <c r="I112" s="150"/>
      <c r="J112" s="146"/>
      <c r="M112" s="150"/>
    </row>
    <row r="113" spans="1:13" s="149" customFormat="1" x14ac:dyDescent="0.25">
      <c r="A113" s="145"/>
      <c r="B113" s="145"/>
      <c r="C113" s="146"/>
      <c r="D113" s="147"/>
      <c r="E113" s="148"/>
      <c r="H113" s="146"/>
      <c r="I113" s="150"/>
      <c r="J113" s="146"/>
      <c r="M113" s="150"/>
    </row>
    <row r="114" spans="1:13" s="149" customFormat="1" x14ac:dyDescent="0.25">
      <c r="A114" s="145"/>
      <c r="B114" s="145"/>
      <c r="C114" s="146"/>
      <c r="D114" s="147"/>
      <c r="E114" s="148"/>
      <c r="H114" s="146"/>
      <c r="I114" s="150"/>
      <c r="J114" s="146"/>
      <c r="M114" s="150"/>
    </row>
    <row r="115" spans="1:13" s="149" customFormat="1" x14ac:dyDescent="0.25">
      <c r="A115" s="145"/>
      <c r="B115" s="145"/>
      <c r="C115" s="146"/>
      <c r="D115" s="147"/>
      <c r="E115" s="148"/>
      <c r="H115" s="146"/>
      <c r="I115" s="150"/>
      <c r="J115" s="146"/>
      <c r="M115" s="150"/>
    </row>
    <row r="116" spans="1:13" s="149" customFormat="1" x14ac:dyDescent="0.25">
      <c r="A116" s="145"/>
      <c r="B116" s="145"/>
      <c r="C116" s="146"/>
      <c r="D116" s="147"/>
      <c r="E116" s="148"/>
      <c r="H116" s="146"/>
      <c r="I116" s="150"/>
      <c r="J116" s="146"/>
      <c r="M116" s="150"/>
    </row>
    <row r="117" spans="1:13" s="149" customFormat="1" x14ac:dyDescent="0.25">
      <c r="A117" s="145"/>
      <c r="B117" s="145"/>
      <c r="C117" s="146"/>
      <c r="D117" s="147"/>
      <c r="E117" s="148"/>
      <c r="H117" s="146"/>
      <c r="I117" s="150"/>
      <c r="J117" s="146"/>
      <c r="M117" s="150"/>
    </row>
    <row r="118" spans="1:13" s="149" customFormat="1" x14ac:dyDescent="0.25">
      <c r="A118" s="145"/>
      <c r="B118" s="145"/>
      <c r="C118" s="146"/>
      <c r="D118" s="147"/>
      <c r="E118" s="148"/>
      <c r="H118" s="146"/>
      <c r="I118" s="150"/>
      <c r="J118" s="146"/>
      <c r="M118" s="150"/>
    </row>
    <row r="119" spans="1:13" s="149" customFormat="1" x14ac:dyDescent="0.25">
      <c r="A119" s="145"/>
      <c r="B119" s="145"/>
      <c r="C119" s="146"/>
      <c r="D119" s="147"/>
      <c r="E119" s="148"/>
      <c r="H119" s="146"/>
      <c r="I119" s="150"/>
      <c r="J119" s="146"/>
      <c r="M119" s="150"/>
    </row>
    <row r="120" spans="1:13" s="149" customFormat="1" x14ac:dyDescent="0.25">
      <c r="A120" s="145"/>
      <c r="B120" s="145"/>
      <c r="C120" s="146"/>
      <c r="D120" s="147"/>
      <c r="E120" s="148"/>
      <c r="H120" s="146"/>
      <c r="I120" s="150"/>
      <c r="J120" s="146"/>
      <c r="M120" s="150"/>
    </row>
    <row r="121" spans="1:13" s="149" customFormat="1" x14ac:dyDescent="0.25">
      <c r="A121" s="145"/>
      <c r="B121" s="145"/>
      <c r="C121" s="146"/>
      <c r="D121" s="147"/>
      <c r="E121" s="148"/>
      <c r="H121" s="146"/>
      <c r="I121" s="150"/>
      <c r="J121" s="146"/>
      <c r="M121" s="150"/>
    </row>
    <row r="122" spans="1:13" s="149" customFormat="1" x14ac:dyDescent="0.25">
      <c r="A122" s="145"/>
      <c r="B122" s="145"/>
      <c r="C122" s="146"/>
      <c r="D122" s="147"/>
      <c r="E122" s="148"/>
      <c r="H122" s="146"/>
      <c r="I122" s="150"/>
      <c r="J122" s="146"/>
      <c r="M122" s="150"/>
    </row>
    <row r="123" spans="1:13" s="149" customFormat="1" x14ac:dyDescent="0.25">
      <c r="A123" s="145"/>
      <c r="B123" s="145"/>
      <c r="C123" s="146"/>
      <c r="D123" s="147"/>
      <c r="E123" s="148"/>
      <c r="H123" s="146"/>
      <c r="I123" s="150"/>
      <c r="J123" s="146"/>
      <c r="M123" s="150"/>
    </row>
    <row r="124" spans="1:13" s="149" customFormat="1" x14ac:dyDescent="0.25">
      <c r="A124" s="145"/>
      <c r="B124" s="145"/>
      <c r="C124" s="146"/>
      <c r="D124" s="147"/>
      <c r="E124" s="148"/>
      <c r="H124" s="146"/>
      <c r="I124" s="150"/>
      <c r="J124" s="146"/>
      <c r="M124" s="150"/>
    </row>
    <row r="125" spans="1:13" s="149" customFormat="1" x14ac:dyDescent="0.25">
      <c r="A125" s="145"/>
      <c r="B125" s="145"/>
      <c r="C125" s="146"/>
      <c r="D125" s="147"/>
      <c r="E125" s="148"/>
      <c r="H125" s="146"/>
      <c r="I125" s="150"/>
      <c r="J125" s="146"/>
      <c r="M125" s="150"/>
    </row>
    <row r="126" spans="1:13" s="149" customFormat="1" x14ac:dyDescent="0.25">
      <c r="A126" s="145"/>
      <c r="B126" s="145"/>
      <c r="C126" s="146"/>
      <c r="D126" s="147"/>
      <c r="E126" s="148"/>
      <c r="H126" s="146"/>
      <c r="I126" s="150"/>
      <c r="J126" s="146"/>
      <c r="M126" s="150"/>
    </row>
    <row r="127" spans="1:13" s="149" customFormat="1" x14ac:dyDescent="0.25">
      <c r="A127" s="145"/>
      <c r="B127" s="145"/>
      <c r="C127" s="146"/>
      <c r="D127" s="147"/>
      <c r="E127" s="148"/>
      <c r="H127" s="146"/>
      <c r="I127" s="150"/>
      <c r="J127" s="146"/>
      <c r="M127" s="150"/>
    </row>
    <row r="128" spans="1:13" s="149" customFormat="1" x14ac:dyDescent="0.25">
      <c r="A128" s="145"/>
      <c r="B128" s="145"/>
      <c r="C128" s="146"/>
      <c r="D128" s="147"/>
      <c r="E128" s="148"/>
      <c r="H128" s="146"/>
      <c r="I128" s="150"/>
      <c r="J128" s="146"/>
      <c r="M128" s="150"/>
    </row>
    <row r="129" spans="1:13" s="149" customFormat="1" x14ac:dyDescent="0.25">
      <c r="A129" s="145"/>
      <c r="B129" s="145"/>
      <c r="C129" s="146"/>
      <c r="D129" s="147"/>
      <c r="E129" s="148"/>
      <c r="H129" s="146"/>
      <c r="I129" s="150"/>
      <c r="J129" s="146"/>
      <c r="M129" s="150"/>
    </row>
    <row r="130" spans="1:13" s="149" customFormat="1" x14ac:dyDescent="0.25">
      <c r="A130" s="145"/>
      <c r="B130" s="145"/>
      <c r="C130" s="146"/>
      <c r="D130" s="147"/>
      <c r="E130" s="148"/>
      <c r="H130" s="146"/>
      <c r="I130" s="150"/>
      <c r="J130" s="146"/>
      <c r="M130" s="150"/>
    </row>
    <row r="131" spans="1:13" s="149" customFormat="1" x14ac:dyDescent="0.25">
      <c r="A131" s="145"/>
      <c r="B131" s="145"/>
      <c r="C131" s="146"/>
      <c r="D131" s="147"/>
      <c r="E131" s="148"/>
      <c r="H131" s="146"/>
      <c r="I131" s="150"/>
      <c r="J131" s="146"/>
      <c r="M131" s="150"/>
    </row>
    <row r="132" spans="1:13" s="149" customFormat="1" x14ac:dyDescent="0.25">
      <c r="A132" s="145"/>
      <c r="B132" s="145"/>
      <c r="C132" s="146"/>
      <c r="D132" s="147"/>
      <c r="E132" s="148"/>
      <c r="H132" s="146"/>
      <c r="I132" s="150"/>
      <c r="J132" s="146"/>
      <c r="M132" s="150"/>
    </row>
    <row r="133" spans="1:13" s="149" customFormat="1" x14ac:dyDescent="0.25">
      <c r="A133" s="145"/>
      <c r="B133" s="145"/>
      <c r="C133" s="146"/>
      <c r="D133" s="147"/>
      <c r="E133" s="148"/>
      <c r="H133" s="146"/>
      <c r="I133" s="150"/>
      <c r="J133" s="146"/>
      <c r="M133" s="150"/>
    </row>
    <row r="134" spans="1:13" s="149" customFormat="1" x14ac:dyDescent="0.25">
      <c r="A134" s="145"/>
      <c r="B134" s="145"/>
      <c r="C134" s="146"/>
      <c r="D134" s="147"/>
      <c r="E134" s="148"/>
      <c r="H134" s="146"/>
      <c r="I134" s="150"/>
      <c r="J134" s="146"/>
      <c r="M134" s="150"/>
    </row>
    <row r="135" spans="1:13" s="149" customFormat="1" x14ac:dyDescent="0.25">
      <c r="A135" s="145"/>
      <c r="B135" s="145"/>
      <c r="C135" s="146"/>
      <c r="D135" s="147"/>
      <c r="E135" s="148"/>
      <c r="H135" s="146"/>
      <c r="I135" s="150"/>
      <c r="J135" s="146"/>
      <c r="M135" s="150"/>
    </row>
    <row r="136" spans="1:13" s="149" customFormat="1" x14ac:dyDescent="0.25">
      <c r="A136" s="145"/>
      <c r="B136" s="145"/>
      <c r="C136" s="146"/>
      <c r="D136" s="147"/>
      <c r="E136" s="148"/>
      <c r="H136" s="146"/>
      <c r="I136" s="150"/>
      <c r="J136" s="146"/>
      <c r="M136" s="150"/>
    </row>
    <row r="137" spans="1:13" s="149" customFormat="1" x14ac:dyDescent="0.25">
      <c r="A137" s="145"/>
      <c r="B137" s="145"/>
      <c r="C137" s="146"/>
      <c r="D137" s="147"/>
      <c r="E137" s="148"/>
      <c r="H137" s="146"/>
      <c r="I137" s="150"/>
      <c r="J137" s="146"/>
      <c r="M137" s="150"/>
    </row>
    <row r="138" spans="1:13" s="149" customFormat="1" x14ac:dyDescent="0.25">
      <c r="A138" s="145"/>
      <c r="B138" s="145"/>
      <c r="C138" s="146"/>
      <c r="D138" s="147"/>
      <c r="E138" s="148"/>
      <c r="H138" s="146"/>
      <c r="I138" s="150"/>
      <c r="J138" s="146"/>
      <c r="M138" s="150"/>
    </row>
    <row r="139" spans="1:13" s="149" customFormat="1" x14ac:dyDescent="0.25">
      <c r="A139" s="145"/>
      <c r="B139" s="145"/>
      <c r="C139" s="146"/>
      <c r="D139" s="147"/>
      <c r="E139" s="148"/>
      <c r="H139" s="146"/>
      <c r="I139" s="150"/>
      <c r="J139" s="146"/>
      <c r="M139" s="150"/>
    </row>
    <row r="140" spans="1:13" s="149" customFormat="1" x14ac:dyDescent="0.25">
      <c r="A140" s="145"/>
      <c r="B140" s="145"/>
      <c r="C140" s="146"/>
      <c r="D140" s="147"/>
      <c r="E140" s="148"/>
      <c r="H140" s="146"/>
      <c r="I140" s="150"/>
      <c r="J140" s="146"/>
      <c r="M140" s="150"/>
    </row>
  </sheetData>
  <protectedRanges>
    <protectedRange sqref="C1 B2:B3 F1:H1 M2:M3 I1:J3 G2:G3 K2:L3" name="Диапазон1_1_1"/>
    <protectedRange sqref="B19 D19:F19" name="Диапазон1_1_2"/>
    <protectedRange sqref="H2:H3 M19 M34 M4 M9:O9 G9:L9 G4:L4 G34:L34 G19:L19" name="Диапазон1_1_1_4"/>
    <protectedRange sqref="B15:F15 B4:F4 B9:F9" name="Диапазон1_1_2_1"/>
    <protectedRange sqref="G15:L15" name="Диапазон1_1_1_4_2"/>
    <protectedRange sqref="B34:F34" name="Диапазон1_1_2_1_1"/>
  </protectedRanges>
  <mergeCells count="48">
    <mergeCell ref="C29:D29"/>
    <mergeCell ref="E29:F29"/>
    <mergeCell ref="C32:D32"/>
    <mergeCell ref="E32:F32"/>
    <mergeCell ref="C33:D33"/>
    <mergeCell ref="E33:F33"/>
    <mergeCell ref="C30:D30"/>
    <mergeCell ref="E30:F30"/>
    <mergeCell ref="C31:D31"/>
    <mergeCell ref="E31:F31"/>
    <mergeCell ref="C26:D26"/>
    <mergeCell ref="E26:F26"/>
    <mergeCell ref="C27:D27"/>
    <mergeCell ref="E27:F27"/>
    <mergeCell ref="C28:D28"/>
    <mergeCell ref="E28:F28"/>
    <mergeCell ref="C25:D25"/>
    <mergeCell ref="K2:L2"/>
    <mergeCell ref="C1:H1"/>
    <mergeCell ref="N2:O2"/>
    <mergeCell ref="B9:F9"/>
    <mergeCell ref="B2:C3"/>
    <mergeCell ref="D2:E3"/>
    <mergeCell ref="F2:F3"/>
    <mergeCell ref="G2:G3"/>
    <mergeCell ref="H2:H3"/>
    <mergeCell ref="E25:F25"/>
    <mergeCell ref="P44:V46"/>
    <mergeCell ref="B10:B14"/>
    <mergeCell ref="B15:F15"/>
    <mergeCell ref="B16:B18"/>
    <mergeCell ref="B19:F19"/>
    <mergeCell ref="B20:B33"/>
    <mergeCell ref="C20:D20"/>
    <mergeCell ref="E20:F20"/>
    <mergeCell ref="C21:D21"/>
    <mergeCell ref="E21:F21"/>
    <mergeCell ref="C22:D22"/>
    <mergeCell ref="E22:F22"/>
    <mergeCell ref="C23:D23"/>
    <mergeCell ref="E23:F23"/>
    <mergeCell ref="C24:D24"/>
    <mergeCell ref="E24:F24"/>
    <mergeCell ref="N52:O52"/>
    <mergeCell ref="B34:F34"/>
    <mergeCell ref="C35:C36"/>
    <mergeCell ref="E35:E36"/>
    <mergeCell ref="B35:B38"/>
  </mergeCells>
  <pageMargins left="0.25" right="0.25" top="0.75" bottom="0.75" header="0.3" footer="0.3"/>
  <pageSetup paperSize="9" scale="60" fitToWidth="0" fitToHeight="0" orientation="portrait" r:id="rId1"/>
  <rowBreaks count="1" manualBreakCount="1">
    <brk id="33" max="14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D123"/>
  <sheetViews>
    <sheetView view="pageBreakPreview" topLeftCell="B1" zoomScale="70" zoomScaleNormal="100" zoomScaleSheetLayoutView="70" workbookViewId="0">
      <pane ySplit="3" topLeftCell="A4" activePane="bottomLeft" state="frozen"/>
      <selection activeCell="B1" sqref="B1"/>
      <selection pane="bottomLeft" activeCell="L4" sqref="L4"/>
    </sheetView>
  </sheetViews>
  <sheetFormatPr defaultColWidth="10.7109375" defaultRowHeight="12.75" x14ac:dyDescent="0.25"/>
  <cols>
    <col min="1" max="1" width="12.140625" style="200" hidden="1" customWidth="1"/>
    <col min="2" max="2" width="36.85546875" style="244" customWidth="1"/>
    <col min="3" max="3" width="17.5703125" style="245" customWidth="1"/>
    <col min="4" max="4" width="8.42578125" style="246" customWidth="1"/>
    <col min="5" max="5" width="9.5703125" style="203" customWidth="1"/>
    <col min="6" max="6" width="19.140625" style="203" customWidth="1"/>
    <col min="7" max="7" width="31" style="203" customWidth="1"/>
    <col min="8" max="8" width="13" style="247" customWidth="1"/>
    <col min="9" max="9" width="6.140625" style="203" customWidth="1"/>
    <col min="10" max="10" width="6.85546875" style="203" customWidth="1"/>
    <col min="11" max="11" width="2.5703125" style="242" customWidth="1"/>
    <col min="12" max="12" width="11.5703125" style="248" customWidth="1"/>
    <col min="13" max="13" width="4.85546875" style="203" customWidth="1"/>
    <col min="14" max="14" width="7" style="203" customWidth="1"/>
    <col min="15" max="15" width="2.5703125" style="242" customWidth="1"/>
    <col min="16" max="16" width="10.140625" style="203" customWidth="1"/>
    <col min="17" max="17" width="9.85546875" style="203" customWidth="1"/>
    <col min="18" max="30" width="10.7109375" style="202"/>
    <col min="31" max="16384" width="10.7109375" style="203"/>
  </cols>
  <sheetData>
    <row r="1" spans="1:30" ht="52.5" customHeight="1" thickBot="1" x14ac:dyDescent="0.3">
      <c r="A1" s="503"/>
      <c r="B1" s="712" t="s">
        <v>186</v>
      </c>
      <c r="C1" s="712"/>
      <c r="D1" s="712"/>
      <c r="E1" s="712"/>
      <c r="F1" s="712"/>
      <c r="G1" s="712"/>
      <c r="H1" s="712"/>
      <c r="I1" s="712"/>
      <c r="J1" s="712"/>
      <c r="K1" s="712"/>
      <c r="L1" s="712"/>
      <c r="M1" s="712"/>
      <c r="N1" s="713"/>
      <c r="O1" s="201"/>
      <c r="P1" s="273" t="s">
        <v>188</v>
      </c>
      <c r="Q1" s="274">
        <v>0.15</v>
      </c>
    </row>
    <row r="2" spans="1:30" s="207" customFormat="1" ht="48.75" customHeight="1" x14ac:dyDescent="0.25">
      <c r="A2" s="504"/>
      <c r="B2" s="720" t="s">
        <v>1</v>
      </c>
      <c r="C2" s="721"/>
      <c r="D2" s="721" t="s">
        <v>18</v>
      </c>
      <c r="E2" s="721" t="s">
        <v>2</v>
      </c>
      <c r="F2" s="721"/>
      <c r="G2" s="721" t="s">
        <v>3</v>
      </c>
      <c r="H2" s="714" t="s">
        <v>185</v>
      </c>
      <c r="I2" s="724" t="s">
        <v>249</v>
      </c>
      <c r="J2" s="725"/>
      <c r="K2" s="204"/>
      <c r="L2" s="205" t="s">
        <v>111</v>
      </c>
      <c r="M2" s="714" t="s">
        <v>12</v>
      </c>
      <c r="N2" s="719"/>
      <c r="O2" s="204"/>
      <c r="P2" s="710" t="s">
        <v>112</v>
      </c>
      <c r="Q2" s="711"/>
      <c r="R2" s="206"/>
      <c r="S2" s="206"/>
      <c r="T2" s="206"/>
      <c r="U2" s="206"/>
      <c r="V2" s="206"/>
      <c r="W2" s="206"/>
      <c r="X2" s="206"/>
      <c r="Y2" s="206"/>
      <c r="Z2" s="206"/>
      <c r="AA2" s="206"/>
      <c r="AB2" s="206"/>
      <c r="AC2" s="206"/>
      <c r="AD2" s="206"/>
    </row>
    <row r="3" spans="1:30" s="207" customFormat="1" ht="14.25" customHeight="1" x14ac:dyDescent="0.25">
      <c r="A3" s="504"/>
      <c r="B3" s="722"/>
      <c r="C3" s="723"/>
      <c r="D3" s="723"/>
      <c r="E3" s="723"/>
      <c r="F3" s="723"/>
      <c r="G3" s="723"/>
      <c r="H3" s="715"/>
      <c r="I3" s="726"/>
      <c r="J3" s="727"/>
      <c r="K3" s="204"/>
      <c r="L3" s="208">
        <v>0</v>
      </c>
      <c r="M3" s="209" t="s">
        <v>10</v>
      </c>
      <c r="N3" s="210" t="s">
        <v>11</v>
      </c>
      <c r="O3" s="204"/>
      <c r="P3" s="211" t="s">
        <v>22</v>
      </c>
      <c r="Q3" s="210" t="s">
        <v>11</v>
      </c>
      <c r="R3" s="206"/>
      <c r="S3" s="206"/>
      <c r="T3" s="206"/>
      <c r="U3" s="206"/>
      <c r="V3" s="206"/>
      <c r="W3" s="206"/>
      <c r="X3" s="206"/>
      <c r="Y3" s="206"/>
      <c r="Z3" s="206"/>
      <c r="AA3" s="206"/>
      <c r="AB3" s="206"/>
      <c r="AC3" s="206"/>
      <c r="AD3" s="206"/>
    </row>
    <row r="4" spans="1:30" s="213" customFormat="1" ht="20.100000000000001" customHeight="1" x14ac:dyDescent="0.25">
      <c r="A4" s="505"/>
      <c r="B4" s="258" t="s">
        <v>169</v>
      </c>
      <c r="C4" s="259"/>
      <c r="D4" s="260"/>
      <c r="E4" s="261"/>
      <c r="F4" s="261"/>
      <c r="G4" s="261"/>
      <c r="H4" s="261"/>
      <c r="I4" s="262"/>
      <c r="J4" s="263"/>
      <c r="K4" s="280"/>
      <c r="L4" s="258"/>
      <c r="M4" s="261"/>
      <c r="N4" s="272"/>
      <c r="O4" s="280"/>
      <c r="P4" s="258"/>
      <c r="Q4" s="272"/>
      <c r="R4" s="212"/>
      <c r="S4" s="212"/>
      <c r="T4" s="212"/>
      <c r="U4" s="212"/>
      <c r="V4" s="212"/>
      <c r="W4" s="212"/>
      <c r="X4" s="212"/>
      <c r="Y4" s="212"/>
      <c r="Z4" s="212"/>
      <c r="AA4" s="212"/>
      <c r="AB4" s="212"/>
      <c r="AC4" s="212"/>
      <c r="AD4" s="212"/>
    </row>
    <row r="5" spans="1:30" s="213" customFormat="1" ht="47.25" customHeight="1" x14ac:dyDescent="0.25">
      <c r="A5" s="506">
        <v>492200800</v>
      </c>
      <c r="B5" s="716"/>
      <c r="C5" s="180" t="s">
        <v>178</v>
      </c>
      <c r="D5" s="175">
        <f>VLOOKUP(A5,'сводный прайс'!A:H,2,FALSE)</f>
        <v>106327</v>
      </c>
      <c r="E5" s="176" t="s">
        <v>162</v>
      </c>
      <c r="F5" s="176" t="s">
        <v>27</v>
      </c>
      <c r="G5" s="176" t="s">
        <v>164</v>
      </c>
      <c r="H5" s="483">
        <f>VLOOKUP(A5,'сводный прайс'!A:H,7,FALSE)</f>
        <v>14982.4</v>
      </c>
      <c r="I5" s="653">
        <f>VLOOKUP(A5,'сводный прайс'!A:H,8,FALSE)</f>
        <v>12735.04</v>
      </c>
      <c r="J5" s="654"/>
      <c r="K5" s="103"/>
      <c r="L5" s="171">
        <f>ROUND($H5*(1+$L$3),2)</f>
        <v>14982.4</v>
      </c>
      <c r="M5" s="190">
        <f>IFERROR(L5/I5-1,"-")</f>
        <v>0.17647058823529393</v>
      </c>
      <c r="N5" s="482">
        <f>IFERROR(L5-I5,"-")</f>
        <v>2247.3599999999988</v>
      </c>
      <c r="O5" s="103"/>
      <c r="P5" s="108">
        <v>0</v>
      </c>
      <c r="Q5" s="109">
        <f>P5*I5</f>
        <v>0</v>
      </c>
      <c r="R5" s="212"/>
      <c r="S5" s="212"/>
      <c r="T5" s="212"/>
      <c r="U5" s="212"/>
      <c r="V5" s="212"/>
      <c r="W5" s="212"/>
      <c r="X5" s="212"/>
      <c r="Y5" s="212"/>
      <c r="Z5" s="212"/>
      <c r="AA5" s="212"/>
      <c r="AB5" s="212"/>
      <c r="AC5" s="212"/>
      <c r="AD5" s="212"/>
    </row>
    <row r="6" spans="1:30" s="213" customFormat="1" ht="47.25" customHeight="1" x14ac:dyDescent="0.25">
      <c r="A6" s="506">
        <v>492200900</v>
      </c>
      <c r="B6" s="717"/>
      <c r="C6" s="180" t="s">
        <v>179</v>
      </c>
      <c r="D6" s="175">
        <f>VLOOKUP(A6,'сводный прайс'!A:H,2,FALSE)</f>
        <v>106328</v>
      </c>
      <c r="E6" s="176" t="s">
        <v>161</v>
      </c>
      <c r="F6" s="176" t="s">
        <v>28</v>
      </c>
      <c r="G6" s="176" t="s">
        <v>164</v>
      </c>
      <c r="H6" s="483">
        <f>VLOOKUP(A6,'сводный прайс'!A:H,7,FALSE)</f>
        <v>16980</v>
      </c>
      <c r="I6" s="653">
        <f>VLOOKUP(A6,'сводный прайс'!A:H,8,FALSE)</f>
        <v>14433</v>
      </c>
      <c r="J6" s="654"/>
      <c r="K6" s="103"/>
      <c r="L6" s="171">
        <f>ROUND($H6*(1+$L$3),2)</f>
        <v>16980</v>
      </c>
      <c r="M6" s="190">
        <f t="shared" ref="M6:M9" si="0">IFERROR(L6/I6-1,"-")</f>
        <v>0.17647058823529416</v>
      </c>
      <c r="N6" s="482">
        <f t="shared" ref="N6:N9" si="1">IFERROR(L6-I6,"-")</f>
        <v>2547</v>
      </c>
      <c r="O6" s="103"/>
      <c r="P6" s="108">
        <v>0</v>
      </c>
      <c r="Q6" s="109">
        <f>P6*I6</f>
        <v>0</v>
      </c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</row>
    <row r="7" spans="1:30" s="213" customFormat="1" ht="47.25" customHeight="1" x14ac:dyDescent="0.25">
      <c r="A7" s="506">
        <v>492201300</v>
      </c>
      <c r="B7" s="718"/>
      <c r="C7" s="180" t="s">
        <v>180</v>
      </c>
      <c r="D7" s="175">
        <f>VLOOKUP(A7,'сводный прайс'!A:H,2,FALSE)</f>
        <v>115448</v>
      </c>
      <c r="E7" s="176" t="s">
        <v>163</v>
      </c>
      <c r="F7" s="176" t="s">
        <v>28</v>
      </c>
      <c r="G7" s="488" t="s">
        <v>166</v>
      </c>
      <c r="H7" s="483">
        <f>VLOOKUP(A7,'сводный прайс'!A:H,7,FALSE)</f>
        <v>18479.2</v>
      </c>
      <c r="I7" s="653">
        <f>VLOOKUP(A7,'сводный прайс'!A:H,8,FALSE)</f>
        <v>15707.32</v>
      </c>
      <c r="J7" s="654"/>
      <c r="K7" s="103"/>
      <c r="L7" s="171">
        <f>ROUND($H7*(1+$L$3),2)</f>
        <v>18479.2</v>
      </c>
      <c r="M7" s="190">
        <f t="shared" si="0"/>
        <v>0.17647058823529416</v>
      </c>
      <c r="N7" s="482">
        <f t="shared" si="1"/>
        <v>2771.880000000001</v>
      </c>
      <c r="O7" s="103"/>
      <c r="P7" s="108">
        <v>0</v>
      </c>
      <c r="Q7" s="109">
        <f>P7*I7</f>
        <v>0</v>
      </c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</row>
    <row r="8" spans="1:30" s="213" customFormat="1" ht="56.25" customHeight="1" x14ac:dyDescent="0.25">
      <c r="A8" s="506">
        <v>492200300</v>
      </c>
      <c r="B8" s="717"/>
      <c r="C8" s="180" t="s">
        <v>181</v>
      </c>
      <c r="D8" s="175">
        <f>VLOOKUP(A8,'сводный прайс'!A:H,2,FALSE)</f>
        <v>100972</v>
      </c>
      <c r="E8" s="176" t="s">
        <v>29</v>
      </c>
      <c r="F8" s="176" t="s">
        <v>167</v>
      </c>
      <c r="G8" s="176" t="s">
        <v>165</v>
      </c>
      <c r="H8" s="483">
        <f>VLOOKUP(A8,'сводный прайс'!A:H,7,FALSE)</f>
        <v>16181.6</v>
      </c>
      <c r="I8" s="653">
        <f>VLOOKUP(A8,'сводный прайс'!A:H,8,FALSE)</f>
        <v>13754.36</v>
      </c>
      <c r="J8" s="654"/>
      <c r="K8" s="103"/>
      <c r="L8" s="171">
        <f>ROUND($H8*(1+$L$3),2)</f>
        <v>16181.6</v>
      </c>
      <c r="M8" s="190">
        <f t="shared" si="0"/>
        <v>0.17647058823529416</v>
      </c>
      <c r="N8" s="482">
        <f t="shared" si="1"/>
        <v>2427.2399999999998</v>
      </c>
      <c r="O8" s="103"/>
      <c r="P8" s="108">
        <v>0</v>
      </c>
      <c r="Q8" s="109">
        <f>P8*I8</f>
        <v>0</v>
      </c>
      <c r="R8" s="212"/>
      <c r="S8" s="212"/>
      <c r="T8" s="212"/>
      <c r="U8" s="212"/>
      <c r="V8" s="212"/>
      <c r="W8" s="212"/>
      <c r="X8" s="212"/>
      <c r="Y8" s="212"/>
      <c r="Z8" s="212"/>
      <c r="AA8" s="212"/>
      <c r="AB8" s="212"/>
      <c r="AC8" s="212"/>
      <c r="AD8" s="212"/>
    </row>
    <row r="9" spans="1:30" s="213" customFormat="1" ht="58.5" customHeight="1" x14ac:dyDescent="0.25">
      <c r="A9" s="506">
        <v>492200400</v>
      </c>
      <c r="B9" s="718"/>
      <c r="C9" s="180" t="s">
        <v>182</v>
      </c>
      <c r="D9" s="175">
        <f>VLOOKUP(A9,'сводный прайс'!A:H,2,FALSE)</f>
        <v>100973</v>
      </c>
      <c r="E9" s="176" t="s">
        <v>30</v>
      </c>
      <c r="F9" s="176" t="s">
        <v>168</v>
      </c>
      <c r="G9" s="176" t="s">
        <v>165</v>
      </c>
      <c r="H9" s="483">
        <f>VLOOKUP(A9,'сводный прайс'!A:H,7,FALSE)</f>
        <v>19477.599999999999</v>
      </c>
      <c r="I9" s="653">
        <f>VLOOKUP(A9,'сводный прайс'!A:H,8,FALSE)</f>
        <v>16555.96</v>
      </c>
      <c r="J9" s="654"/>
      <c r="K9" s="103"/>
      <c r="L9" s="171">
        <f>ROUND($H9*(1+$L$3),2)</f>
        <v>19477.599999999999</v>
      </c>
      <c r="M9" s="190">
        <f t="shared" si="0"/>
        <v>0.17647058823529416</v>
      </c>
      <c r="N9" s="482">
        <f t="shared" si="1"/>
        <v>2921.6399999999994</v>
      </c>
      <c r="O9" s="103"/>
      <c r="P9" s="108">
        <v>0</v>
      </c>
      <c r="Q9" s="109">
        <f>P9*I9</f>
        <v>0</v>
      </c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2"/>
      <c r="AC9" s="212"/>
      <c r="AD9" s="212"/>
    </row>
    <row r="10" spans="1:30" s="213" customFormat="1" ht="20.100000000000001" customHeight="1" x14ac:dyDescent="0.25">
      <c r="A10" s="507"/>
      <c r="B10" s="275" t="s">
        <v>184</v>
      </c>
      <c r="C10" s="279"/>
      <c r="D10" s="260"/>
      <c r="E10" s="279"/>
      <c r="F10" s="279"/>
      <c r="G10" s="279"/>
      <c r="H10" s="260"/>
      <c r="I10" s="264"/>
      <c r="J10" s="265"/>
      <c r="K10" s="251"/>
      <c r="L10" s="266"/>
      <c r="M10" s="267"/>
      <c r="N10" s="268"/>
      <c r="O10" s="251"/>
      <c r="P10" s="269"/>
      <c r="Q10" s="270"/>
      <c r="R10" s="212"/>
      <c r="S10" s="212"/>
      <c r="T10" s="212"/>
      <c r="U10" s="212"/>
      <c r="V10" s="212"/>
      <c r="W10" s="212"/>
      <c r="X10" s="212"/>
      <c r="Y10" s="212"/>
      <c r="Z10" s="212"/>
      <c r="AA10" s="212"/>
      <c r="AB10" s="212"/>
      <c r="AC10" s="212"/>
      <c r="AD10" s="212"/>
    </row>
    <row r="11" spans="1:30" s="216" customFormat="1" ht="12.75" customHeight="1" x14ac:dyDescent="0.25">
      <c r="A11" s="508">
        <v>611000400</v>
      </c>
      <c r="B11" s="214"/>
      <c r="C11" s="181" t="s">
        <v>33</v>
      </c>
      <c r="D11" s="175">
        <f>VLOOKUP(A11,'сводный прайс'!A:H,2,FALSE)</f>
        <v>121072</v>
      </c>
      <c r="E11" s="701" t="s">
        <v>31</v>
      </c>
      <c r="F11" s="703"/>
      <c r="G11" s="695" t="s">
        <v>160</v>
      </c>
      <c r="H11" s="483">
        <f>VLOOKUP(A11,'сводный прайс'!A:H,7,FALSE)</f>
        <v>5770.4</v>
      </c>
      <c r="I11" s="653">
        <f>VLOOKUP(A11,'сводный прайс'!A:H,8,FALSE)</f>
        <v>4904.84</v>
      </c>
      <c r="J11" s="654"/>
      <c r="K11" s="103"/>
      <c r="L11" s="171">
        <f>ROUND($H11*(1+$L$3),2)</f>
        <v>5770.4</v>
      </c>
      <c r="M11" s="190">
        <f t="shared" ref="M11:M13" si="2">IFERROR(L11/I11-1,"-")</f>
        <v>0.17647058823529393</v>
      </c>
      <c r="N11" s="482">
        <f t="shared" ref="N11:N13" si="3">IFERROR(L11-I11,"-")</f>
        <v>865.55999999999949</v>
      </c>
      <c r="O11" s="103"/>
      <c r="P11" s="108">
        <v>0</v>
      </c>
      <c r="Q11" s="109">
        <f>P11*I11</f>
        <v>0</v>
      </c>
      <c r="R11" s="215"/>
      <c r="S11" s="215"/>
      <c r="T11" s="215"/>
      <c r="U11" s="215"/>
      <c r="V11" s="215"/>
      <c r="W11" s="215"/>
      <c r="X11" s="215"/>
      <c r="Y11" s="215"/>
      <c r="Z11" s="215"/>
      <c r="AA11" s="215"/>
      <c r="AB11" s="215"/>
      <c r="AC11" s="215"/>
      <c r="AD11" s="215"/>
    </row>
    <row r="12" spans="1:30" s="216" customFormat="1" ht="12.75" customHeight="1" x14ac:dyDescent="0.25">
      <c r="A12" s="509">
        <v>611000700</v>
      </c>
      <c r="B12" s="217"/>
      <c r="C12" s="180" t="s">
        <v>34</v>
      </c>
      <c r="D12" s="175">
        <f>VLOOKUP(A12,'сводный прайс'!A:H,2,FALSE)</f>
        <v>121078</v>
      </c>
      <c r="E12" s="701" t="s">
        <v>35</v>
      </c>
      <c r="F12" s="703"/>
      <c r="G12" s="696"/>
      <c r="H12" s="483">
        <f>VLOOKUP(A12,'сводный прайс'!A:H,7,FALSE)</f>
        <v>7336</v>
      </c>
      <c r="I12" s="653">
        <f>VLOOKUP(A12,'сводный прайс'!A:H,8,FALSE)</f>
        <v>6235.6</v>
      </c>
      <c r="J12" s="654"/>
      <c r="K12" s="103"/>
      <c r="L12" s="171">
        <f>ROUND($H12*(1+$L$3),2)</f>
        <v>7336</v>
      </c>
      <c r="M12" s="190">
        <f t="shared" si="2"/>
        <v>0.17647058823529416</v>
      </c>
      <c r="N12" s="482">
        <f t="shared" si="3"/>
        <v>1100.3999999999996</v>
      </c>
      <c r="O12" s="103"/>
      <c r="P12" s="108">
        <v>0</v>
      </c>
      <c r="Q12" s="109">
        <f>P12*I12</f>
        <v>0</v>
      </c>
      <c r="R12" s="215"/>
      <c r="S12" s="215"/>
      <c r="T12" s="215"/>
      <c r="U12" s="215"/>
      <c r="V12" s="215"/>
      <c r="W12" s="215"/>
      <c r="X12" s="215"/>
      <c r="Y12" s="215"/>
      <c r="Z12" s="215"/>
      <c r="AA12" s="215"/>
      <c r="AB12" s="215"/>
      <c r="AC12" s="215"/>
      <c r="AD12" s="215"/>
    </row>
    <row r="13" spans="1:30" s="216" customFormat="1" ht="12.75" customHeight="1" x14ac:dyDescent="0.25">
      <c r="A13" s="508">
        <v>611000600</v>
      </c>
      <c r="B13" s="218"/>
      <c r="C13" s="181" t="s">
        <v>36</v>
      </c>
      <c r="D13" s="175">
        <f>VLOOKUP(A13,'сводный прайс'!A:H,2,FALSE)</f>
        <v>121079</v>
      </c>
      <c r="E13" s="701" t="s">
        <v>32</v>
      </c>
      <c r="F13" s="703"/>
      <c r="G13" s="697"/>
      <c r="H13" s="483">
        <f>VLOOKUP(A13,'сводный прайс'!A:H,7,FALSE)</f>
        <v>9701.6</v>
      </c>
      <c r="I13" s="653">
        <f>VLOOKUP(A13,'сводный прайс'!A:H,8,FALSE)</f>
        <v>8246.36</v>
      </c>
      <c r="J13" s="654"/>
      <c r="K13" s="103"/>
      <c r="L13" s="171">
        <f>ROUND($H13*(1+$L$3),2)</f>
        <v>9701.6</v>
      </c>
      <c r="M13" s="190">
        <f t="shared" si="2"/>
        <v>0.17647058823529416</v>
      </c>
      <c r="N13" s="482">
        <f t="shared" si="3"/>
        <v>1455.2399999999998</v>
      </c>
      <c r="O13" s="103"/>
      <c r="P13" s="108">
        <v>0</v>
      </c>
      <c r="Q13" s="109">
        <f>P13*I13</f>
        <v>0</v>
      </c>
      <c r="R13" s="215"/>
      <c r="S13" s="215"/>
      <c r="T13" s="215"/>
      <c r="U13" s="215"/>
      <c r="V13" s="215"/>
      <c r="W13" s="215"/>
      <c r="X13" s="215"/>
      <c r="Y13" s="215"/>
      <c r="Z13" s="215"/>
      <c r="AA13" s="215"/>
      <c r="AB13" s="215"/>
      <c r="AC13" s="215"/>
      <c r="AD13" s="215"/>
    </row>
    <row r="14" spans="1:30" s="213" customFormat="1" ht="20.100000000000001" customHeight="1" x14ac:dyDescent="0.25">
      <c r="A14" s="507"/>
      <c r="B14" s="275" t="s">
        <v>37</v>
      </c>
      <c r="C14" s="279"/>
      <c r="D14" s="279"/>
      <c r="E14" s="279"/>
      <c r="F14" s="279"/>
      <c r="G14" s="279"/>
      <c r="H14" s="260"/>
      <c r="I14" s="264"/>
      <c r="J14" s="265"/>
      <c r="K14" s="251"/>
      <c r="L14" s="266"/>
      <c r="M14" s="267"/>
      <c r="N14" s="268"/>
      <c r="O14" s="251"/>
      <c r="P14" s="269"/>
      <c r="Q14" s="270"/>
      <c r="R14" s="212"/>
      <c r="S14" s="212"/>
      <c r="T14" s="212"/>
      <c r="U14" s="212"/>
      <c r="V14" s="212"/>
      <c r="W14" s="212"/>
      <c r="X14" s="212"/>
      <c r="Y14" s="212"/>
      <c r="Z14" s="212"/>
      <c r="AA14" s="212"/>
      <c r="AB14" s="212"/>
      <c r="AC14" s="212"/>
      <c r="AD14" s="212"/>
    </row>
    <row r="15" spans="1:30" s="216" customFormat="1" ht="12.75" customHeight="1" x14ac:dyDescent="0.25">
      <c r="A15" s="510">
        <v>2008725</v>
      </c>
      <c r="B15" s="219"/>
      <c r="C15" s="182">
        <v>150082</v>
      </c>
      <c r="D15" s="177">
        <f>VLOOKUP(A15,'сводный прайс'!A:H,2,FALSE)</f>
        <v>150082</v>
      </c>
      <c r="E15" s="701" t="s">
        <v>38</v>
      </c>
      <c r="F15" s="703"/>
      <c r="G15" s="695" t="s">
        <v>177</v>
      </c>
      <c r="H15" s="483">
        <f>VLOOKUP(A15,'сводный прайс'!A:H,7,FALSE)</f>
        <v>4472</v>
      </c>
      <c r="I15" s="653">
        <f>VLOOKUP(A15,'сводный прайс'!A:H,8,FALSE)</f>
        <v>3801.2</v>
      </c>
      <c r="J15" s="654"/>
      <c r="K15" s="103"/>
      <c r="L15" s="171">
        <f>ROUND($H15*(1+$L$3),2)</f>
        <v>4472</v>
      </c>
      <c r="M15" s="190">
        <f t="shared" ref="M15:M16" si="4">IFERROR(L15/I15-1,"-")</f>
        <v>0.17647058823529416</v>
      </c>
      <c r="N15" s="482">
        <f t="shared" ref="N15:N16" si="5">IFERROR(L15-I15,"-")</f>
        <v>670.80000000000018</v>
      </c>
      <c r="O15" s="103"/>
      <c r="P15" s="108">
        <v>0</v>
      </c>
      <c r="Q15" s="109">
        <f>P15*I15</f>
        <v>0</v>
      </c>
      <c r="R15" s="215"/>
      <c r="S15" s="215"/>
      <c r="T15" s="215"/>
      <c r="U15" s="215"/>
      <c r="V15" s="215"/>
      <c r="W15" s="215"/>
      <c r="X15" s="215"/>
      <c r="Y15" s="215"/>
      <c r="Z15" s="215"/>
      <c r="AA15" s="215"/>
      <c r="AB15" s="215"/>
      <c r="AC15" s="215"/>
      <c r="AD15" s="215"/>
    </row>
    <row r="16" spans="1:30" s="216" customFormat="1" ht="12.75" customHeight="1" x14ac:dyDescent="0.25">
      <c r="A16" s="510">
        <v>4006022</v>
      </c>
      <c r="B16" s="220"/>
      <c r="C16" s="183">
        <v>564868</v>
      </c>
      <c r="D16" s="177">
        <f>VLOOKUP(A16,'сводный прайс'!A:H,2,FALSE)</f>
        <v>564868</v>
      </c>
      <c r="E16" s="701" t="s">
        <v>39</v>
      </c>
      <c r="F16" s="703"/>
      <c r="G16" s="697"/>
      <c r="H16" s="483">
        <f>VLOOKUP(A16,'сводный прайс'!A:H,7,FALSE)</f>
        <v>5538.4</v>
      </c>
      <c r="I16" s="653">
        <f>VLOOKUP(A16,'сводный прайс'!A:H,8,FALSE)</f>
        <v>4707.6400000000003</v>
      </c>
      <c r="J16" s="654"/>
      <c r="K16" s="103"/>
      <c r="L16" s="171">
        <f>ROUND($H16*(1+$L$3),2)</f>
        <v>5538.4</v>
      </c>
      <c r="M16" s="190">
        <f t="shared" si="4"/>
        <v>0.17647058823529393</v>
      </c>
      <c r="N16" s="482">
        <f t="shared" si="5"/>
        <v>830.75999999999931</v>
      </c>
      <c r="O16" s="103"/>
      <c r="P16" s="108">
        <v>0</v>
      </c>
      <c r="Q16" s="109">
        <f>P16*I16</f>
        <v>0</v>
      </c>
      <c r="R16" s="215"/>
      <c r="S16" s="215"/>
      <c r="T16" s="215"/>
      <c r="U16" s="215"/>
      <c r="V16" s="215"/>
      <c r="W16" s="215"/>
      <c r="X16" s="215"/>
      <c r="Y16" s="215"/>
      <c r="Z16" s="215"/>
      <c r="AA16" s="215"/>
      <c r="AB16" s="215"/>
      <c r="AC16" s="215"/>
      <c r="AD16" s="215"/>
    </row>
    <row r="17" spans="1:30" s="216" customFormat="1" ht="10.5" customHeight="1" x14ac:dyDescent="0.25">
      <c r="A17" s="510"/>
      <c r="B17" s="221"/>
      <c r="C17" s="184" t="s">
        <v>40</v>
      </c>
      <c r="D17" s="195"/>
      <c r="E17" s="178"/>
      <c r="F17" s="178"/>
      <c r="G17" s="178"/>
      <c r="H17" s="252"/>
      <c r="I17" s="706"/>
      <c r="J17" s="707"/>
      <c r="K17" s="194"/>
      <c r="L17" s="253"/>
      <c r="M17" s="254"/>
      <c r="N17" s="255"/>
      <c r="O17" s="194"/>
      <c r="P17" s="256"/>
      <c r="Q17" s="255"/>
      <c r="R17" s="215"/>
      <c r="S17" s="215"/>
      <c r="T17" s="215"/>
      <c r="U17" s="215"/>
      <c r="V17" s="215"/>
      <c r="W17" s="215"/>
      <c r="X17" s="215"/>
      <c r="Y17" s="215"/>
      <c r="Z17" s="215"/>
      <c r="AA17" s="215"/>
      <c r="AB17" s="215"/>
      <c r="AC17" s="215"/>
      <c r="AD17" s="215"/>
    </row>
    <row r="18" spans="1:30" s="213" customFormat="1" ht="20.100000000000001" customHeight="1" x14ac:dyDescent="0.25">
      <c r="A18" s="507"/>
      <c r="B18" s="276" t="s">
        <v>183</v>
      </c>
      <c r="C18" s="281"/>
      <c r="D18" s="271"/>
      <c r="E18" s="281"/>
      <c r="F18" s="281"/>
      <c r="G18" s="281"/>
      <c r="H18" s="271"/>
      <c r="I18" s="264"/>
      <c r="J18" s="265"/>
      <c r="K18" s="251"/>
      <c r="L18" s="266"/>
      <c r="M18" s="267"/>
      <c r="N18" s="268"/>
      <c r="O18" s="251"/>
      <c r="P18" s="269"/>
      <c r="Q18" s="270"/>
      <c r="R18" s="212"/>
      <c r="S18" s="212"/>
      <c r="T18" s="212"/>
      <c r="U18" s="212"/>
      <c r="V18" s="212"/>
      <c r="W18" s="212"/>
      <c r="X18" s="212"/>
      <c r="Y18" s="212"/>
      <c r="Z18" s="212"/>
      <c r="AA18" s="212"/>
      <c r="AB18" s="212"/>
      <c r="AC18" s="212"/>
      <c r="AD18" s="212"/>
    </row>
    <row r="19" spans="1:30" s="216" customFormat="1" ht="24.75" customHeight="1" x14ac:dyDescent="0.25">
      <c r="A19" s="510">
        <v>497201000</v>
      </c>
      <c r="B19" s="222"/>
      <c r="C19" s="315" t="s">
        <v>240</v>
      </c>
      <c r="D19" s="316">
        <f>VLOOKUP(A19,'сводный прайс'!A:H,2,FALSE)</f>
        <v>122421</v>
      </c>
      <c r="E19" s="652" t="s">
        <v>233</v>
      </c>
      <c r="F19" s="652"/>
      <c r="G19" s="652"/>
      <c r="H19" s="483">
        <f>VLOOKUP(A19,'сводный прайс'!A:H,7,FALSE)</f>
        <v>1378.4</v>
      </c>
      <c r="I19" s="653">
        <f>VLOOKUP(A19,'сводный прайс'!A:H,8,FALSE)</f>
        <v>1171.6400000000001</v>
      </c>
      <c r="J19" s="654"/>
      <c r="K19" s="103"/>
      <c r="L19" s="171">
        <f t="shared" ref="L19:L24" si="6">ROUND($H19*(1+$L$3),2)</f>
        <v>1378.4</v>
      </c>
      <c r="M19" s="190">
        <f t="shared" ref="M19:M24" si="7">IFERROR(L19/I19-1,"-")</f>
        <v>0.17647058823529416</v>
      </c>
      <c r="N19" s="482">
        <f t="shared" ref="N19:N24" si="8">IFERROR(L19-I19,"-")</f>
        <v>206.76</v>
      </c>
      <c r="O19" s="103"/>
      <c r="P19" s="108">
        <v>0</v>
      </c>
      <c r="Q19" s="109">
        <f t="shared" ref="Q19:Q30" si="9">P19*I19</f>
        <v>0</v>
      </c>
      <c r="R19" s="215"/>
      <c r="S19" s="215"/>
      <c r="T19" s="215"/>
      <c r="U19" s="215"/>
      <c r="V19" s="215"/>
      <c r="W19" s="215"/>
      <c r="X19" s="215"/>
      <c r="Y19" s="215"/>
      <c r="Z19" s="215"/>
      <c r="AA19" s="215"/>
    </row>
    <row r="20" spans="1:30" s="216" customFormat="1" ht="22.5" customHeight="1" x14ac:dyDescent="0.25">
      <c r="A20" s="510">
        <v>4009219</v>
      </c>
      <c r="B20" s="223"/>
      <c r="C20" s="182" t="s">
        <v>41</v>
      </c>
      <c r="D20" s="177">
        <f>VLOOKUP(A20,'сводный прайс'!A:H,2,FALSE)</f>
        <v>64183</v>
      </c>
      <c r="E20" s="652" t="s">
        <v>234</v>
      </c>
      <c r="F20" s="652"/>
      <c r="G20" s="652"/>
      <c r="H20" s="483">
        <f>VLOOKUP(A20,'сводный прайс'!A:H,7,FALSE)</f>
        <v>1459.2</v>
      </c>
      <c r="I20" s="653">
        <f>VLOOKUP(A20,'сводный прайс'!A:H,8,FALSE)</f>
        <v>1240.32</v>
      </c>
      <c r="J20" s="654"/>
      <c r="K20" s="103"/>
      <c r="L20" s="171">
        <f t="shared" si="6"/>
        <v>1459.2</v>
      </c>
      <c r="M20" s="190">
        <f t="shared" si="7"/>
        <v>0.17647058823529416</v>
      </c>
      <c r="N20" s="482">
        <f t="shared" si="8"/>
        <v>218.88000000000011</v>
      </c>
      <c r="O20" s="103"/>
      <c r="P20" s="108">
        <v>0</v>
      </c>
      <c r="Q20" s="109">
        <f t="shared" si="9"/>
        <v>0</v>
      </c>
      <c r="R20" s="215"/>
      <c r="S20" s="215"/>
      <c r="T20" s="215"/>
      <c r="U20" s="215"/>
      <c r="V20" s="215"/>
      <c r="W20" s="215"/>
      <c r="X20" s="215"/>
      <c r="Y20" s="215"/>
      <c r="Z20" s="215"/>
      <c r="AA20" s="215"/>
    </row>
    <row r="21" spans="1:30" s="216" customFormat="1" ht="25.5" customHeight="1" x14ac:dyDescent="0.25">
      <c r="A21" s="510">
        <v>497201100</v>
      </c>
      <c r="B21" s="223"/>
      <c r="C21" s="315" t="s">
        <v>241</v>
      </c>
      <c r="D21" s="316">
        <f>VLOOKUP(A21,'сводный прайс'!A:H,2,FALSE)</f>
        <v>122461</v>
      </c>
      <c r="E21" s="652" t="s">
        <v>232</v>
      </c>
      <c r="F21" s="652"/>
      <c r="G21" s="652"/>
      <c r="H21" s="483">
        <f>VLOOKUP(A21,'сводный прайс'!A:H,7,FALSE)</f>
        <v>1478.4</v>
      </c>
      <c r="I21" s="653">
        <f>VLOOKUP(A21,'сводный прайс'!A:H,8,FALSE)</f>
        <v>1256.6400000000001</v>
      </c>
      <c r="J21" s="654"/>
      <c r="K21" s="103"/>
      <c r="L21" s="171">
        <f t="shared" si="6"/>
        <v>1478.4</v>
      </c>
      <c r="M21" s="190">
        <f t="shared" si="7"/>
        <v>0.17647058823529416</v>
      </c>
      <c r="N21" s="482">
        <f t="shared" si="8"/>
        <v>221.76</v>
      </c>
      <c r="O21" s="103"/>
      <c r="P21" s="108">
        <v>0</v>
      </c>
      <c r="Q21" s="109">
        <f t="shared" si="9"/>
        <v>0</v>
      </c>
      <c r="R21" s="215"/>
      <c r="S21" s="215"/>
      <c r="T21" s="215"/>
      <c r="U21" s="215"/>
      <c r="V21" s="215"/>
      <c r="W21" s="215"/>
      <c r="X21" s="215"/>
      <c r="Y21" s="215"/>
      <c r="Z21" s="215"/>
      <c r="AA21" s="215"/>
    </row>
    <row r="22" spans="1:30" s="216" customFormat="1" ht="21.75" customHeight="1" x14ac:dyDescent="0.25">
      <c r="A22" s="510">
        <v>4009220</v>
      </c>
      <c r="B22" s="223"/>
      <c r="C22" s="199" t="s">
        <v>43</v>
      </c>
      <c r="D22" s="177">
        <f>VLOOKUP(A22,'сводный прайс'!A:H,2,FALSE)</f>
        <v>81788</v>
      </c>
      <c r="E22" s="652" t="s">
        <v>231</v>
      </c>
      <c r="F22" s="652"/>
      <c r="G22" s="652"/>
      <c r="H22" s="483">
        <f>VLOOKUP(A22,'сводный прайс'!A:H,7,FALSE)</f>
        <v>3234.4</v>
      </c>
      <c r="I22" s="653">
        <f>VLOOKUP(A22,'сводный прайс'!A:H,8,FALSE)</f>
        <v>2749.24</v>
      </c>
      <c r="J22" s="654"/>
      <c r="K22" s="103"/>
      <c r="L22" s="171">
        <f t="shared" si="6"/>
        <v>3234.4</v>
      </c>
      <c r="M22" s="190">
        <f t="shared" si="7"/>
        <v>0.17647058823529416</v>
      </c>
      <c r="N22" s="482">
        <f t="shared" si="8"/>
        <v>485.16000000000031</v>
      </c>
      <c r="O22" s="103"/>
      <c r="P22" s="108">
        <v>0</v>
      </c>
      <c r="Q22" s="109">
        <f t="shared" si="9"/>
        <v>0</v>
      </c>
      <c r="R22" s="215"/>
      <c r="S22" s="215"/>
      <c r="T22" s="215"/>
      <c r="U22" s="215"/>
      <c r="V22" s="215"/>
      <c r="W22" s="215"/>
      <c r="X22" s="215"/>
      <c r="Y22" s="215"/>
      <c r="Z22" s="215"/>
      <c r="AA22" s="215"/>
    </row>
    <row r="23" spans="1:30" s="216" customFormat="1" ht="12.75" customHeight="1" x14ac:dyDescent="0.25">
      <c r="A23" s="511">
        <v>499204700</v>
      </c>
      <c r="B23" s="224"/>
      <c r="C23" s="199" t="s">
        <v>45</v>
      </c>
      <c r="D23" s="177">
        <f>VLOOKUP(A23,'сводный прайс'!A:H,2,FALSE)</f>
        <v>104958</v>
      </c>
      <c r="E23" s="652" t="s">
        <v>170</v>
      </c>
      <c r="F23" s="652"/>
      <c r="G23" s="652"/>
      <c r="H23" s="483">
        <f>VLOOKUP(A23,'сводный прайс'!A:H,7,FALSE)</f>
        <v>2497.6</v>
      </c>
      <c r="I23" s="653">
        <f>VLOOKUP(A23,'сводный прайс'!A:H,8,FALSE)</f>
        <v>2122.96</v>
      </c>
      <c r="J23" s="654"/>
      <c r="K23" s="103"/>
      <c r="L23" s="171">
        <f t="shared" si="6"/>
        <v>2497.6</v>
      </c>
      <c r="M23" s="190">
        <f t="shared" si="7"/>
        <v>0.17647058823529416</v>
      </c>
      <c r="N23" s="482">
        <f t="shared" si="8"/>
        <v>374.63999999999987</v>
      </c>
      <c r="O23" s="103"/>
      <c r="P23" s="108">
        <v>0</v>
      </c>
      <c r="Q23" s="109">
        <f t="shared" si="9"/>
        <v>0</v>
      </c>
      <c r="R23" s="215"/>
      <c r="S23" s="215"/>
      <c r="T23" s="215"/>
      <c r="U23" s="215"/>
      <c r="V23" s="215"/>
      <c r="W23" s="215"/>
      <c r="X23" s="215"/>
      <c r="Y23" s="215"/>
      <c r="Z23" s="215"/>
      <c r="AA23" s="215"/>
    </row>
    <row r="24" spans="1:30" s="216" customFormat="1" ht="12.75" customHeight="1" x14ac:dyDescent="0.25">
      <c r="A24" s="510">
        <v>499201600</v>
      </c>
      <c r="B24" s="223"/>
      <c r="C24" s="199" t="s">
        <v>229</v>
      </c>
      <c r="D24" s="177">
        <f>VLOOKUP(A24,'сводный прайс'!A:H,2,FALSE)</f>
        <v>104960</v>
      </c>
      <c r="E24" s="652" t="s">
        <v>171</v>
      </c>
      <c r="F24" s="652"/>
      <c r="G24" s="652"/>
      <c r="H24" s="483">
        <f>VLOOKUP(A24,'сводный прайс'!A:H,7,FALSE)</f>
        <v>4109.6000000000004</v>
      </c>
      <c r="I24" s="653">
        <f>VLOOKUP(A24,'сводный прайс'!A:H,8,FALSE)</f>
        <v>3493.16</v>
      </c>
      <c r="J24" s="654"/>
      <c r="K24" s="103"/>
      <c r="L24" s="171">
        <f t="shared" si="6"/>
        <v>4109.6000000000004</v>
      </c>
      <c r="M24" s="190">
        <f t="shared" si="7"/>
        <v>0.17647058823529438</v>
      </c>
      <c r="N24" s="482">
        <f t="shared" si="8"/>
        <v>616.44000000000051</v>
      </c>
      <c r="O24" s="103"/>
      <c r="P24" s="108">
        <v>0</v>
      </c>
      <c r="Q24" s="109">
        <f t="shared" si="9"/>
        <v>0</v>
      </c>
      <c r="R24" s="215"/>
      <c r="S24" s="215"/>
      <c r="T24" s="215"/>
      <c r="U24" s="215"/>
      <c r="V24" s="215"/>
      <c r="W24" s="215"/>
      <c r="X24" s="215"/>
      <c r="Y24" s="215"/>
      <c r="Z24" s="215"/>
      <c r="AA24" s="215"/>
    </row>
    <row r="25" spans="1:30" s="216" customFormat="1" ht="34.5" customHeight="1" x14ac:dyDescent="0.25">
      <c r="A25" s="511">
        <v>499203100</v>
      </c>
      <c r="B25" s="224"/>
      <c r="C25" s="199" t="s">
        <v>44</v>
      </c>
      <c r="D25" s="177">
        <f>VLOOKUP(A25,'сводный прайс'!A:H,2,FALSE)</f>
        <v>100768</v>
      </c>
      <c r="E25" s="652" t="s">
        <v>175</v>
      </c>
      <c r="F25" s="652"/>
      <c r="G25" s="652"/>
      <c r="H25" s="483">
        <f>VLOOKUP(A25,'сводный прайс'!A:H,7,FALSE)</f>
        <v>798.4</v>
      </c>
      <c r="I25" s="653">
        <f>VLOOKUP(A25,'сводный прайс'!A:H,8,FALSE)</f>
        <v>678.64</v>
      </c>
      <c r="J25" s="654"/>
      <c r="K25" s="103"/>
      <c r="L25" s="171">
        <f t="shared" ref="L25:L30" si="10">ROUND($H25*(1+$L$3),2)</f>
        <v>798.4</v>
      </c>
      <c r="M25" s="190">
        <f t="shared" ref="M25:M30" si="11">IFERROR(L25/I25-1,"-")</f>
        <v>0.17647058823529416</v>
      </c>
      <c r="N25" s="482">
        <f t="shared" ref="N25:N30" si="12">IFERROR(L25-I25,"-")</f>
        <v>119.75999999999999</v>
      </c>
      <c r="O25" s="103"/>
      <c r="P25" s="108">
        <v>0</v>
      </c>
      <c r="Q25" s="109">
        <f t="shared" si="9"/>
        <v>0</v>
      </c>
      <c r="R25" s="215"/>
      <c r="S25" s="215"/>
      <c r="T25" s="215"/>
      <c r="U25" s="215"/>
      <c r="V25" s="215"/>
      <c r="W25" s="215"/>
      <c r="X25" s="215"/>
      <c r="Y25" s="215"/>
      <c r="Z25" s="215"/>
      <c r="AA25" s="215"/>
      <c r="AB25" s="215"/>
      <c r="AC25" s="215"/>
      <c r="AD25" s="215"/>
    </row>
    <row r="26" spans="1:30" s="216" customFormat="1" ht="22.5" customHeight="1" x14ac:dyDescent="0.25">
      <c r="A26" s="510">
        <v>4009353</v>
      </c>
      <c r="B26" s="223"/>
      <c r="C26" s="199" t="s">
        <v>46</v>
      </c>
      <c r="D26" s="177">
        <f>VLOOKUP(A26,'сводный прайс'!A:H,2,FALSE)</f>
        <v>88176</v>
      </c>
      <c r="E26" s="652" t="s">
        <v>172</v>
      </c>
      <c r="F26" s="652"/>
      <c r="G26" s="652"/>
      <c r="H26" s="483">
        <f>VLOOKUP(A26,'сводный прайс'!A:H,7,FALSE)</f>
        <v>2497.6</v>
      </c>
      <c r="I26" s="653">
        <f>VLOOKUP(A26,'сводный прайс'!A:H,8,FALSE)</f>
        <v>2122.96</v>
      </c>
      <c r="J26" s="654"/>
      <c r="K26" s="103"/>
      <c r="L26" s="171">
        <f t="shared" si="10"/>
        <v>2497.6</v>
      </c>
      <c r="M26" s="190">
        <f t="shared" si="11"/>
        <v>0.17647058823529416</v>
      </c>
      <c r="N26" s="482">
        <f t="shared" si="12"/>
        <v>374.63999999999987</v>
      </c>
      <c r="O26" s="103"/>
      <c r="P26" s="108">
        <v>0</v>
      </c>
      <c r="Q26" s="109">
        <f t="shared" si="9"/>
        <v>0</v>
      </c>
      <c r="R26" s="215"/>
      <c r="S26" s="215"/>
      <c r="T26" s="215"/>
      <c r="U26" s="215"/>
      <c r="V26" s="215"/>
      <c r="W26" s="215"/>
      <c r="X26" s="215"/>
      <c r="Y26" s="215"/>
      <c r="Z26" s="215"/>
      <c r="AA26" s="215"/>
      <c r="AB26" s="215"/>
      <c r="AC26" s="215"/>
      <c r="AD26" s="215"/>
    </row>
    <row r="27" spans="1:30" s="216" customFormat="1" ht="12.75" customHeight="1" x14ac:dyDescent="0.25">
      <c r="A27" s="510">
        <v>4009306</v>
      </c>
      <c r="B27" s="223"/>
      <c r="C27" s="199">
        <v>564832</v>
      </c>
      <c r="D27" s="177">
        <f>VLOOKUP(A27,'сводный прайс'!A:H,2,FALSE)</f>
        <v>564832</v>
      </c>
      <c r="E27" s="652" t="s">
        <v>88</v>
      </c>
      <c r="F27" s="652"/>
      <c r="G27" s="652"/>
      <c r="H27" s="483">
        <f>VLOOKUP(A27,'сводный прайс'!A:H,7,FALSE)</f>
        <v>1565.6</v>
      </c>
      <c r="I27" s="653">
        <f>VLOOKUP(A27,'сводный прайс'!A:H,8,FALSE)</f>
        <v>1330.76</v>
      </c>
      <c r="J27" s="654"/>
      <c r="K27" s="103"/>
      <c r="L27" s="171">
        <f t="shared" si="10"/>
        <v>1565.6</v>
      </c>
      <c r="M27" s="190">
        <f t="shared" si="11"/>
        <v>0.17647058823529416</v>
      </c>
      <c r="N27" s="482">
        <f t="shared" si="12"/>
        <v>234.83999999999992</v>
      </c>
      <c r="O27" s="103"/>
      <c r="P27" s="108">
        <v>0</v>
      </c>
      <c r="Q27" s="109">
        <f t="shared" si="9"/>
        <v>0</v>
      </c>
      <c r="R27" s="215"/>
      <c r="S27" s="215"/>
      <c r="T27" s="215"/>
      <c r="U27" s="215"/>
      <c r="V27" s="215"/>
      <c r="W27" s="215"/>
      <c r="X27" s="215"/>
      <c r="Y27" s="215"/>
      <c r="Z27" s="215"/>
      <c r="AA27" s="215"/>
      <c r="AB27" s="215"/>
      <c r="AC27" s="215"/>
      <c r="AD27" s="215"/>
    </row>
    <row r="28" spans="1:30" s="216" customFormat="1" ht="12.75" customHeight="1" x14ac:dyDescent="0.25">
      <c r="A28" s="510">
        <v>4009318</v>
      </c>
      <c r="B28" s="223"/>
      <c r="C28" s="199" t="s">
        <v>49</v>
      </c>
      <c r="D28" s="177">
        <f>VLOOKUP(A28,'сводный прайс'!A:H,2,FALSE)</f>
        <v>564453</v>
      </c>
      <c r="E28" s="652" t="s">
        <v>173</v>
      </c>
      <c r="F28" s="652"/>
      <c r="G28" s="652"/>
      <c r="H28" s="483">
        <f>VLOOKUP(A28,'сводный прайс'!A:H,7,FALSE)</f>
        <v>3466.4</v>
      </c>
      <c r="I28" s="653">
        <f>VLOOKUP(A28,'сводный прайс'!A:H,8,FALSE)</f>
        <v>2946.44</v>
      </c>
      <c r="J28" s="654"/>
      <c r="K28" s="103"/>
      <c r="L28" s="171">
        <f t="shared" si="10"/>
        <v>3466.4</v>
      </c>
      <c r="M28" s="190">
        <f t="shared" si="11"/>
        <v>0.17647058823529416</v>
      </c>
      <c r="N28" s="482">
        <f t="shared" si="12"/>
        <v>519.96</v>
      </c>
      <c r="O28" s="103"/>
      <c r="P28" s="108">
        <v>0</v>
      </c>
      <c r="Q28" s="109">
        <f t="shared" si="9"/>
        <v>0</v>
      </c>
      <c r="R28" s="215"/>
      <c r="S28" s="215"/>
      <c r="T28" s="215"/>
      <c r="U28" s="215"/>
      <c r="V28" s="215"/>
      <c r="W28" s="215"/>
      <c r="X28" s="215"/>
      <c r="Y28" s="215"/>
      <c r="Z28" s="215"/>
      <c r="AA28" s="215"/>
      <c r="AB28" s="215"/>
      <c r="AC28" s="215"/>
      <c r="AD28" s="215"/>
    </row>
    <row r="29" spans="1:30" s="216" customFormat="1" ht="12.75" customHeight="1" x14ac:dyDescent="0.25">
      <c r="A29" s="512">
        <v>499201700</v>
      </c>
      <c r="B29" s="225"/>
      <c r="C29" s="179" t="s">
        <v>50</v>
      </c>
      <c r="D29" s="175">
        <f>VLOOKUP(A29,'сводный прайс'!A:H,2,FALSE)</f>
        <v>106011</v>
      </c>
      <c r="E29" s="657" t="s">
        <v>174</v>
      </c>
      <c r="F29" s="658"/>
      <c r="G29" s="662"/>
      <c r="H29" s="483">
        <f>VLOOKUP(A29,'сводный прайс'!A:H,7,FALSE)</f>
        <v>4994.3999999999996</v>
      </c>
      <c r="I29" s="653">
        <f>VLOOKUP(A29,'сводный прайс'!A:H,8,FALSE)</f>
        <v>4245.24</v>
      </c>
      <c r="J29" s="654"/>
      <c r="K29" s="103"/>
      <c r="L29" s="171">
        <f t="shared" si="10"/>
        <v>4994.3999999999996</v>
      </c>
      <c r="M29" s="190">
        <f t="shared" si="11"/>
        <v>0.17647058823529416</v>
      </c>
      <c r="N29" s="482">
        <f t="shared" si="12"/>
        <v>749.15999999999985</v>
      </c>
      <c r="O29" s="103"/>
      <c r="P29" s="108">
        <v>0</v>
      </c>
      <c r="Q29" s="109">
        <f t="shared" si="9"/>
        <v>0</v>
      </c>
      <c r="R29" s="215"/>
      <c r="S29" s="215"/>
      <c r="T29" s="215"/>
      <c r="U29" s="215"/>
      <c r="V29" s="215"/>
      <c r="W29" s="215"/>
      <c r="X29" s="215"/>
      <c r="Y29" s="215"/>
      <c r="Z29" s="215"/>
      <c r="AA29" s="215"/>
      <c r="AB29" s="215"/>
      <c r="AC29" s="215"/>
      <c r="AD29" s="215"/>
    </row>
    <row r="30" spans="1:30" s="216" customFormat="1" ht="35.25" customHeight="1" thickBot="1" x14ac:dyDescent="0.3">
      <c r="A30" s="520">
        <v>499203800</v>
      </c>
      <c r="B30" s="226"/>
      <c r="C30" s="191" t="s">
        <v>51</v>
      </c>
      <c r="D30" s="192">
        <f>VLOOKUP(A30,'сводный прайс'!A:H,2,FALSE)</f>
        <v>101159</v>
      </c>
      <c r="E30" s="698" t="s">
        <v>176</v>
      </c>
      <c r="F30" s="699"/>
      <c r="G30" s="700"/>
      <c r="H30" s="169">
        <f>VLOOKUP(A30,'сводный прайс'!A:H,7,FALSE)</f>
        <v>3396.8</v>
      </c>
      <c r="I30" s="655">
        <f>VLOOKUP(A30,'сводный прайс'!A:H,8,FALSE)</f>
        <v>2887.28</v>
      </c>
      <c r="J30" s="656"/>
      <c r="K30" s="443"/>
      <c r="L30" s="172">
        <f t="shared" si="10"/>
        <v>3396.8</v>
      </c>
      <c r="M30" s="193">
        <f t="shared" si="11"/>
        <v>0.17647058823529416</v>
      </c>
      <c r="N30" s="493">
        <f t="shared" si="12"/>
        <v>509.52</v>
      </c>
      <c r="O30" s="103"/>
      <c r="P30" s="174">
        <v>0</v>
      </c>
      <c r="Q30" s="136">
        <f t="shared" si="9"/>
        <v>0</v>
      </c>
      <c r="R30" s="215"/>
      <c r="S30" s="215"/>
      <c r="T30" s="215"/>
      <c r="U30" s="215"/>
      <c r="V30" s="215"/>
      <c r="W30" s="215"/>
      <c r="X30" s="215"/>
      <c r="Y30" s="215"/>
      <c r="Z30" s="215"/>
      <c r="AA30" s="215"/>
      <c r="AB30" s="215"/>
      <c r="AC30" s="215"/>
      <c r="AD30" s="215"/>
    </row>
    <row r="31" spans="1:30" s="283" customFormat="1" ht="20.100000000000001" customHeight="1" x14ac:dyDescent="0.25">
      <c r="A31" s="513"/>
      <c r="B31" s="521" t="s">
        <v>52</v>
      </c>
      <c r="C31" s="522"/>
      <c r="D31" s="522"/>
      <c r="E31" s="522"/>
      <c r="F31" s="522"/>
      <c r="G31" s="522"/>
      <c r="H31" s="523"/>
      <c r="I31" s="524"/>
      <c r="J31" s="525"/>
      <c r="K31" s="526"/>
      <c r="L31" s="527"/>
      <c r="M31" s="523"/>
      <c r="N31" s="528"/>
      <c r="O31" s="280"/>
      <c r="P31" s="258"/>
      <c r="Q31" s="272"/>
      <c r="R31" s="282"/>
      <c r="S31" s="282"/>
      <c r="T31" s="282"/>
      <c r="U31" s="282"/>
      <c r="V31" s="282"/>
      <c r="W31" s="282"/>
      <c r="X31" s="282"/>
      <c r="Y31" s="282"/>
      <c r="Z31" s="282"/>
      <c r="AA31" s="282"/>
      <c r="AB31" s="282"/>
      <c r="AC31" s="282"/>
      <c r="AD31" s="282"/>
    </row>
    <row r="32" spans="1:30" ht="102.75" customHeight="1" x14ac:dyDescent="0.25">
      <c r="A32" s="514">
        <v>495200700</v>
      </c>
      <c r="B32" s="227"/>
      <c r="C32" s="487" t="s">
        <v>192</v>
      </c>
      <c r="D32" s="175">
        <f>VLOOKUP(A32,'сводный прайс'!A:H,2,FALSE)</f>
        <v>105105</v>
      </c>
      <c r="E32" s="485" t="s">
        <v>53</v>
      </c>
      <c r="F32" s="485" t="s">
        <v>189</v>
      </c>
      <c r="G32" s="484" t="s">
        <v>214</v>
      </c>
      <c r="H32" s="483">
        <f>VLOOKUP(A32,'сводный прайс'!A:H,7,FALSE)</f>
        <v>41453.599999999999</v>
      </c>
      <c r="I32" s="653">
        <f>VLOOKUP(A32,'сводный прайс'!A:H,8,FALSE)</f>
        <v>35235.56</v>
      </c>
      <c r="J32" s="654"/>
      <c r="K32" s="103"/>
      <c r="L32" s="171">
        <f t="shared" ref="L32:L33" si="13">ROUND($H32*(1+$L$3),2)</f>
        <v>41453.599999999999</v>
      </c>
      <c r="M32" s="190">
        <f t="shared" ref="M32:M33" si="14">IFERROR(L32/I32-1,"-")</f>
        <v>0.17647058823529416</v>
      </c>
      <c r="N32" s="482">
        <f t="shared" ref="N32:N33" si="15">IFERROR(L32-I32,"-")</f>
        <v>6218.0400000000009</v>
      </c>
      <c r="O32" s="103"/>
      <c r="P32" s="108">
        <v>0</v>
      </c>
      <c r="Q32" s="109">
        <f>P32*I32</f>
        <v>0</v>
      </c>
    </row>
    <row r="33" spans="1:30" ht="93.75" customHeight="1" x14ac:dyDescent="0.25">
      <c r="A33" s="514">
        <v>495200600</v>
      </c>
      <c r="B33" s="228"/>
      <c r="C33" s="487" t="s">
        <v>193</v>
      </c>
      <c r="D33" s="175">
        <f>VLOOKUP(A33,'сводный прайс'!A:H,2,FALSE)</f>
        <v>105104</v>
      </c>
      <c r="E33" s="479" t="s">
        <v>54</v>
      </c>
      <c r="F33" s="485" t="s">
        <v>190</v>
      </c>
      <c r="G33" s="484" t="s">
        <v>215</v>
      </c>
      <c r="H33" s="483">
        <f>VLOOKUP(A33,'сводный прайс'!A:H,7,FALSE)</f>
        <v>50144</v>
      </c>
      <c r="I33" s="653">
        <f>VLOOKUP(A33,'сводный прайс'!A:H,8,FALSE)</f>
        <v>42622.400000000001</v>
      </c>
      <c r="J33" s="654"/>
      <c r="K33" s="103"/>
      <c r="L33" s="171">
        <f t="shared" si="13"/>
        <v>50144</v>
      </c>
      <c r="M33" s="190">
        <f t="shared" si="14"/>
        <v>0.17647058823529416</v>
      </c>
      <c r="N33" s="482">
        <f t="shared" si="15"/>
        <v>7521.5999999999985</v>
      </c>
      <c r="O33" s="103"/>
      <c r="P33" s="108">
        <v>0</v>
      </c>
      <c r="Q33" s="109">
        <f>P33*I33</f>
        <v>0</v>
      </c>
    </row>
    <row r="34" spans="1:30" ht="56.25" x14ac:dyDescent="0.25">
      <c r="A34" s="514">
        <v>495410300</v>
      </c>
      <c r="B34" s="229"/>
      <c r="C34" s="690" t="s">
        <v>200</v>
      </c>
      <c r="D34" s="175">
        <f>VLOOKUP(A34,'сводный прайс'!A:H,2,FALSE)</f>
        <v>91419</v>
      </c>
      <c r="E34" s="659" t="s">
        <v>53</v>
      </c>
      <c r="F34" s="659" t="s">
        <v>189</v>
      </c>
      <c r="G34" s="480" t="s">
        <v>216</v>
      </c>
      <c r="H34" s="483">
        <f>VLOOKUP(A34,'сводный прайс'!A:H,7,FALSE)</f>
        <v>32164.799999999999</v>
      </c>
      <c r="I34" s="481">
        <f>VLOOKUP(A34,'сводный прайс'!A:H,8,FALSE)</f>
        <v>27340.080000000002</v>
      </c>
      <c r="J34" s="654">
        <f>SUM(I34:I36)</f>
        <v>44321.04</v>
      </c>
      <c r="K34" s="103"/>
      <c r="L34" s="663">
        <f>ROUND((SUM($H34:$H36))*(1+$L$3),2)</f>
        <v>52142.400000000001</v>
      </c>
      <c r="M34" s="666">
        <f>IFERROR(L34/J34-1,"-")</f>
        <v>0.17647058823529416</v>
      </c>
      <c r="N34" s="669">
        <f>IFERROR(L34-J34,"-")</f>
        <v>7821.3600000000006</v>
      </c>
      <c r="O34" s="103"/>
      <c r="P34" s="672">
        <v>0</v>
      </c>
      <c r="Q34" s="650">
        <f>P34*J34</f>
        <v>0</v>
      </c>
    </row>
    <row r="35" spans="1:30" ht="22.5" x14ac:dyDescent="0.25">
      <c r="A35" s="514">
        <v>499900400</v>
      </c>
      <c r="B35" s="230"/>
      <c r="C35" s="693"/>
      <c r="D35" s="175">
        <f>VLOOKUP(A35,'сводный прайс'!A:H,2,FALSE)</f>
        <v>91429</v>
      </c>
      <c r="E35" s="660"/>
      <c r="F35" s="660"/>
      <c r="G35" s="480" t="s">
        <v>218</v>
      </c>
      <c r="H35" s="483">
        <f>VLOOKUP(A35,'сводный прайс'!A:H,7,FALSE)</f>
        <v>16580.8</v>
      </c>
      <c r="I35" s="481">
        <f>VLOOKUP(A35,'сводный прайс'!A:H,8,FALSE)</f>
        <v>14093.68</v>
      </c>
      <c r="J35" s="654"/>
      <c r="K35" s="103"/>
      <c r="L35" s="664"/>
      <c r="M35" s="667"/>
      <c r="N35" s="670"/>
      <c r="O35" s="103"/>
      <c r="P35" s="673"/>
      <c r="Q35" s="675"/>
    </row>
    <row r="36" spans="1:30" ht="12.75" customHeight="1" x14ac:dyDescent="0.25">
      <c r="A36" s="514">
        <v>499900500</v>
      </c>
      <c r="B36" s="230"/>
      <c r="C36" s="694"/>
      <c r="D36" s="175">
        <f>VLOOKUP(A36,'сводный прайс'!A:H,2,FALSE)</f>
        <v>91438</v>
      </c>
      <c r="E36" s="661"/>
      <c r="F36" s="661"/>
      <c r="G36" s="480" t="s">
        <v>217</v>
      </c>
      <c r="H36" s="483">
        <f>VLOOKUP(A36,'сводный прайс'!A:H,7,FALSE)</f>
        <v>3396.8</v>
      </c>
      <c r="I36" s="481">
        <f>VLOOKUP(A36,'сводный прайс'!A:H,8,FALSE)</f>
        <v>2887.28</v>
      </c>
      <c r="J36" s="654"/>
      <c r="K36" s="103"/>
      <c r="L36" s="665"/>
      <c r="M36" s="668"/>
      <c r="N36" s="671"/>
      <c r="O36" s="103"/>
      <c r="P36" s="674"/>
      <c r="Q36" s="651"/>
    </row>
    <row r="37" spans="1:30" ht="56.25" customHeight="1" x14ac:dyDescent="0.25">
      <c r="A37" s="514">
        <v>495430200</v>
      </c>
      <c r="B37" s="230"/>
      <c r="C37" s="690" t="s">
        <v>201</v>
      </c>
      <c r="D37" s="175">
        <f>VLOOKUP(A37,'сводный прайс'!A:H,2,FALSE)</f>
        <v>91398</v>
      </c>
      <c r="E37" s="695" t="s">
        <v>54</v>
      </c>
      <c r="F37" s="659" t="s">
        <v>190</v>
      </c>
      <c r="G37" s="480" t="s">
        <v>220</v>
      </c>
      <c r="H37" s="483">
        <f>VLOOKUP(A37,'сводный прайс'!A:H,7,FALSE)</f>
        <v>38956</v>
      </c>
      <c r="I37" s="481">
        <f>VLOOKUP(A37,'сводный прайс'!A:H,8,FALSE)</f>
        <v>33112.6</v>
      </c>
      <c r="J37" s="654">
        <f>SUM(I37:I39)</f>
        <v>50093.56</v>
      </c>
      <c r="K37" s="103"/>
      <c r="L37" s="663">
        <f>ROUND((SUM($H37:$H39))*(1+$L$3),2)</f>
        <v>58933.599999999999</v>
      </c>
      <c r="M37" s="666">
        <f>IFERROR(L37/J37-1,"-")</f>
        <v>0.17647058823529416</v>
      </c>
      <c r="N37" s="669">
        <f>IFERROR(L37-J37,"-")</f>
        <v>8840.0400000000009</v>
      </c>
      <c r="O37" s="103"/>
      <c r="P37" s="672">
        <v>0</v>
      </c>
      <c r="Q37" s="650">
        <f>P37*J37</f>
        <v>0</v>
      </c>
    </row>
    <row r="38" spans="1:30" ht="22.5" x14ac:dyDescent="0.25">
      <c r="A38" s="514">
        <v>499900300</v>
      </c>
      <c r="B38" s="230"/>
      <c r="C38" s="691"/>
      <c r="D38" s="175">
        <f>VLOOKUP(A38,'сводный прайс'!A:H,2,FALSE)</f>
        <v>91428</v>
      </c>
      <c r="E38" s="696"/>
      <c r="F38" s="660"/>
      <c r="G38" s="480" t="s">
        <v>219</v>
      </c>
      <c r="H38" s="483">
        <f>VLOOKUP(A38,'сводный прайс'!A:H,7,FALSE)</f>
        <v>16580.8</v>
      </c>
      <c r="I38" s="481">
        <f>VLOOKUP(A38,'сводный прайс'!A:H,8,FALSE)</f>
        <v>14093.68</v>
      </c>
      <c r="J38" s="654"/>
      <c r="K38" s="103"/>
      <c r="L38" s="664"/>
      <c r="M38" s="667"/>
      <c r="N38" s="670"/>
      <c r="O38" s="103"/>
      <c r="P38" s="673"/>
      <c r="Q38" s="675"/>
    </row>
    <row r="39" spans="1:30" ht="12.75" customHeight="1" x14ac:dyDescent="0.25">
      <c r="A39" s="514">
        <v>499900500</v>
      </c>
      <c r="B39" s="230"/>
      <c r="C39" s="692"/>
      <c r="D39" s="175">
        <f>VLOOKUP(A39,'сводный прайс'!A:H,2,FALSE)</f>
        <v>91438</v>
      </c>
      <c r="E39" s="697"/>
      <c r="F39" s="661"/>
      <c r="G39" s="480" t="s">
        <v>217</v>
      </c>
      <c r="H39" s="483">
        <f>VLOOKUP(A39,'сводный прайс'!A:H,7,FALSE)</f>
        <v>3396.8</v>
      </c>
      <c r="I39" s="481">
        <f>VLOOKUP(A39,'сводный прайс'!A:H,8,FALSE)</f>
        <v>2887.28</v>
      </c>
      <c r="J39" s="654"/>
      <c r="K39" s="103"/>
      <c r="L39" s="665"/>
      <c r="M39" s="668"/>
      <c r="N39" s="671"/>
      <c r="O39" s="103"/>
      <c r="P39" s="674"/>
      <c r="Q39" s="651"/>
    </row>
    <row r="40" spans="1:30" ht="56.25" x14ac:dyDescent="0.25">
      <c r="A40" s="515">
        <v>495201800</v>
      </c>
      <c r="B40" s="231"/>
      <c r="C40" s="690" t="s">
        <v>202</v>
      </c>
      <c r="D40" s="175">
        <f>VLOOKUP(A40,'сводный прайс'!A:H,2,FALSE)</f>
        <v>115990</v>
      </c>
      <c r="E40" s="659" t="s">
        <v>55</v>
      </c>
      <c r="F40" s="659" t="s">
        <v>194</v>
      </c>
      <c r="G40" s="480" t="s">
        <v>221</v>
      </c>
      <c r="H40" s="483">
        <f>VLOOKUP(A40,'сводный прайс'!A:H,7,FALSE)</f>
        <v>42252.800000000003</v>
      </c>
      <c r="I40" s="481">
        <f>VLOOKUP(A40,'сводный прайс'!A:H,8,FALSE)</f>
        <v>35914.879999999997</v>
      </c>
      <c r="J40" s="654">
        <f>SUM(I40:I42)</f>
        <v>52895.839999999997</v>
      </c>
      <c r="K40" s="198"/>
      <c r="L40" s="663">
        <f>ROUND((SUM($H40:$H42))*(1+$L$3),2)</f>
        <v>62230.400000000001</v>
      </c>
      <c r="M40" s="666">
        <f>IFERROR(L40/J40-1,"-")</f>
        <v>0.17647058823529416</v>
      </c>
      <c r="N40" s="669">
        <f>IFERROR(L40-J40,"-")</f>
        <v>9334.5600000000049</v>
      </c>
      <c r="O40" s="103"/>
      <c r="P40" s="672">
        <v>0</v>
      </c>
      <c r="Q40" s="650">
        <f>P40*J40</f>
        <v>0</v>
      </c>
    </row>
    <row r="41" spans="1:30" ht="22.5" x14ac:dyDescent="0.25">
      <c r="A41" s="516">
        <v>499900300</v>
      </c>
      <c r="B41" s="231"/>
      <c r="C41" s="691"/>
      <c r="D41" s="175">
        <f>VLOOKUP(A41,'сводный прайс'!A:H,2,FALSE)</f>
        <v>91428</v>
      </c>
      <c r="E41" s="660"/>
      <c r="F41" s="660"/>
      <c r="G41" s="176" t="s">
        <v>219</v>
      </c>
      <c r="H41" s="483">
        <f>VLOOKUP(A41,'сводный прайс'!A:H,7,FALSE)</f>
        <v>16580.8</v>
      </c>
      <c r="I41" s="481">
        <f>VLOOKUP(A41,'сводный прайс'!A:H,8,FALSE)</f>
        <v>14093.68</v>
      </c>
      <c r="J41" s="654"/>
      <c r="K41" s="198"/>
      <c r="L41" s="664"/>
      <c r="M41" s="667"/>
      <c r="N41" s="670"/>
      <c r="O41" s="103"/>
      <c r="P41" s="673"/>
      <c r="Q41" s="675"/>
    </row>
    <row r="42" spans="1:30" ht="12.75" customHeight="1" x14ac:dyDescent="0.25">
      <c r="A42" s="515">
        <v>499900500</v>
      </c>
      <c r="B42" s="231"/>
      <c r="C42" s="692"/>
      <c r="D42" s="175">
        <f>VLOOKUP(A42,'сводный прайс'!A:H,2,FALSE)</f>
        <v>91438</v>
      </c>
      <c r="E42" s="661"/>
      <c r="F42" s="661"/>
      <c r="G42" s="480" t="s">
        <v>217</v>
      </c>
      <c r="H42" s="483">
        <f>VLOOKUP(A42,'сводный прайс'!A:H,7,FALSE)</f>
        <v>3396.8</v>
      </c>
      <c r="I42" s="481">
        <f>VLOOKUP(A42,'сводный прайс'!A:H,8,FALSE)</f>
        <v>2887.28</v>
      </c>
      <c r="J42" s="654"/>
      <c r="K42" s="198"/>
      <c r="L42" s="665"/>
      <c r="M42" s="668"/>
      <c r="N42" s="671"/>
      <c r="O42" s="103"/>
      <c r="P42" s="674"/>
      <c r="Q42" s="651"/>
    </row>
    <row r="43" spans="1:30" ht="45" customHeight="1" x14ac:dyDescent="0.25">
      <c r="A43" s="515">
        <v>495202200</v>
      </c>
      <c r="B43" s="232"/>
      <c r="C43" s="690" t="s">
        <v>203</v>
      </c>
      <c r="D43" s="175">
        <f>VLOOKUP(A43,'сводный прайс'!A:H,2,FALSE)</f>
        <v>115992</v>
      </c>
      <c r="E43" s="659" t="s">
        <v>56</v>
      </c>
      <c r="F43" s="659" t="s">
        <v>191</v>
      </c>
      <c r="G43" s="488" t="s">
        <v>222</v>
      </c>
      <c r="H43" s="483">
        <f>VLOOKUP(A43,'сводный прайс'!A:H,7,FALSE)</f>
        <v>66924.800000000003</v>
      </c>
      <c r="I43" s="481">
        <f>VLOOKUP(A43,'сводный прайс'!A:H,8,FALSE)</f>
        <v>56886.080000000002</v>
      </c>
      <c r="J43" s="669">
        <f>SUM(I43:I46)</f>
        <v>79047.280000000013</v>
      </c>
      <c r="K43" s="198"/>
      <c r="L43" s="663">
        <f>ROUND((SUM($H43:$H46))*(1+$L$3),2)</f>
        <v>92996.800000000003</v>
      </c>
      <c r="M43" s="666">
        <f>IFERROR(L43/J43-1,"-")</f>
        <v>0.17647058823529393</v>
      </c>
      <c r="N43" s="669">
        <f>IFERROR(L43-J43,"-")</f>
        <v>13949.51999999999</v>
      </c>
      <c r="O43" s="103"/>
      <c r="P43" s="672">
        <v>0</v>
      </c>
      <c r="Q43" s="650">
        <f>P43*J43</f>
        <v>0</v>
      </c>
    </row>
    <row r="44" spans="1:30" ht="22.5" x14ac:dyDescent="0.25">
      <c r="A44" s="516">
        <v>499900300</v>
      </c>
      <c r="B44" s="230"/>
      <c r="C44" s="693"/>
      <c r="D44" s="175">
        <f>VLOOKUP(A44,'сводный прайс'!A:H,2,FALSE)</f>
        <v>91428</v>
      </c>
      <c r="E44" s="660"/>
      <c r="F44" s="660"/>
      <c r="G44" s="176" t="s">
        <v>219</v>
      </c>
      <c r="H44" s="483">
        <f>VLOOKUP(A44,'сводный прайс'!A:H,7,FALSE)</f>
        <v>16580.8</v>
      </c>
      <c r="I44" s="481">
        <f>VLOOKUP(A44,'сводный прайс'!A:H,8,FALSE)</f>
        <v>14093.68</v>
      </c>
      <c r="J44" s="670"/>
      <c r="K44" s="198"/>
      <c r="L44" s="664"/>
      <c r="M44" s="667"/>
      <c r="N44" s="670"/>
      <c r="O44" s="103"/>
      <c r="P44" s="673"/>
      <c r="Q44" s="675"/>
    </row>
    <row r="45" spans="1:30" ht="12.75" customHeight="1" x14ac:dyDescent="0.25">
      <c r="A45" s="515">
        <v>499900600</v>
      </c>
      <c r="B45" s="230"/>
      <c r="C45" s="693"/>
      <c r="D45" s="175">
        <f>VLOOKUP(A45,'сводный прайс'!A:H,2,FALSE)</f>
        <v>91441</v>
      </c>
      <c r="E45" s="660"/>
      <c r="F45" s="660"/>
      <c r="G45" s="480" t="s">
        <v>217</v>
      </c>
      <c r="H45" s="483">
        <f>VLOOKUP(A45,'сводный прайс'!A:H,7,FALSE)</f>
        <v>4695.2</v>
      </c>
      <c r="I45" s="481">
        <f>VLOOKUP(A45,'сводный прайс'!A:H,8,FALSE)</f>
        <v>3990.92</v>
      </c>
      <c r="J45" s="670"/>
      <c r="K45" s="198"/>
      <c r="L45" s="664"/>
      <c r="M45" s="667"/>
      <c r="N45" s="670"/>
      <c r="O45" s="103"/>
      <c r="P45" s="673"/>
      <c r="Q45" s="675"/>
    </row>
    <row r="46" spans="1:30" ht="22.5" x14ac:dyDescent="0.25">
      <c r="A46" s="515">
        <v>495202100</v>
      </c>
      <c r="B46" s="233"/>
      <c r="C46" s="694"/>
      <c r="D46" s="175">
        <f>VLOOKUP(A46,'сводный прайс'!A:H,2,FALSE)</f>
        <v>8010779</v>
      </c>
      <c r="E46" s="661"/>
      <c r="F46" s="661"/>
      <c r="G46" s="176" t="s">
        <v>223</v>
      </c>
      <c r="H46" s="483">
        <f>VLOOKUP(A46,'сводный прайс'!A:H,7,FALSE)</f>
        <v>4796</v>
      </c>
      <c r="I46" s="481">
        <f>VLOOKUP(A46,'сводный прайс'!A:H,8,FALSE)</f>
        <v>4076.6</v>
      </c>
      <c r="J46" s="671"/>
      <c r="K46" s="198"/>
      <c r="L46" s="665"/>
      <c r="M46" s="668"/>
      <c r="N46" s="671"/>
      <c r="O46" s="103"/>
      <c r="P46" s="674"/>
      <c r="Q46" s="651"/>
    </row>
    <row r="47" spans="1:30" s="283" customFormat="1" ht="20.100000000000001" customHeight="1" x14ac:dyDescent="0.25">
      <c r="A47" s="513"/>
      <c r="B47" s="275" t="s">
        <v>225</v>
      </c>
      <c r="C47" s="307"/>
      <c r="D47" s="284"/>
      <c r="E47" s="284"/>
      <c r="F47" s="284"/>
      <c r="G47" s="284"/>
      <c r="H47" s="260"/>
      <c r="I47" s="264"/>
      <c r="J47" s="265"/>
      <c r="K47" s="257"/>
      <c r="L47" s="269"/>
      <c r="M47" s="260"/>
      <c r="N47" s="270"/>
      <c r="O47" s="257"/>
      <c r="P47" s="269"/>
      <c r="Q47" s="270"/>
      <c r="R47" s="282"/>
      <c r="S47" s="282"/>
      <c r="T47" s="282"/>
      <c r="U47" s="282"/>
      <c r="V47" s="282"/>
      <c r="W47" s="282"/>
      <c r="X47" s="282"/>
      <c r="Y47" s="282"/>
      <c r="Z47" s="282"/>
      <c r="AA47" s="282"/>
      <c r="AB47" s="282"/>
      <c r="AC47" s="282"/>
      <c r="AD47" s="282"/>
    </row>
    <row r="48" spans="1:30" ht="82.5" customHeight="1" x14ac:dyDescent="0.25">
      <c r="A48" s="514">
        <v>499201000</v>
      </c>
      <c r="B48" s="234"/>
      <c r="C48" s="235" t="s">
        <v>195</v>
      </c>
      <c r="D48" s="175">
        <f>VLOOKUP(A48,'сводный прайс'!A:H,2,FALSE)</f>
        <v>105106</v>
      </c>
      <c r="E48" s="657" t="s">
        <v>208</v>
      </c>
      <c r="F48" s="662"/>
      <c r="G48" s="249" t="s">
        <v>224</v>
      </c>
      <c r="H48" s="483">
        <f>VLOOKUP(A48,'сводный прайс'!A:H,7,FALSE)</f>
        <v>9488.7999999999993</v>
      </c>
      <c r="I48" s="653">
        <f>VLOOKUP(A48,'сводный прайс'!A:H,8,FALSE)</f>
        <v>8065.48</v>
      </c>
      <c r="J48" s="654"/>
      <c r="K48" s="103"/>
      <c r="L48" s="171">
        <f t="shared" ref="L48:L58" si="16">ROUND($H48*(1+$L$3),2)</f>
        <v>9488.7999999999993</v>
      </c>
      <c r="M48" s="190">
        <f t="shared" ref="M48:M49" si="17">IFERROR(L48/I48-1,"-")</f>
        <v>0.17647058823529416</v>
      </c>
      <c r="N48" s="482">
        <f t="shared" ref="N48:N49" si="18">IFERROR(L48-I48,"-")</f>
        <v>1423.3199999999997</v>
      </c>
      <c r="O48" s="103"/>
      <c r="P48" s="108">
        <v>0</v>
      </c>
      <c r="Q48" s="109">
        <f t="shared" ref="Q48:Q58" si="19">P48*I48</f>
        <v>0</v>
      </c>
    </row>
    <row r="49" spans="1:30" ht="22.5" x14ac:dyDescent="0.25">
      <c r="A49" s="514">
        <v>499200100</v>
      </c>
      <c r="B49" s="234"/>
      <c r="C49" s="236" t="s">
        <v>196</v>
      </c>
      <c r="D49" s="175">
        <f>VLOOKUP(A49,'сводный прайс'!A:H,2,FALSE)</f>
        <v>98176</v>
      </c>
      <c r="E49" s="657" t="s">
        <v>210</v>
      </c>
      <c r="F49" s="658"/>
      <c r="G49" s="662"/>
      <c r="H49" s="483">
        <f>VLOOKUP(A49,'сводный прайс'!A:H,7,FALSE)</f>
        <v>2792.8</v>
      </c>
      <c r="I49" s="653">
        <f>VLOOKUP(A49,'сводный прайс'!A:H,8,FALSE)</f>
        <v>2373.88</v>
      </c>
      <c r="J49" s="654"/>
      <c r="K49" s="103"/>
      <c r="L49" s="171">
        <f t="shared" si="16"/>
        <v>2792.8</v>
      </c>
      <c r="M49" s="190">
        <f t="shared" si="17"/>
        <v>0.17647058823529416</v>
      </c>
      <c r="N49" s="482">
        <f t="shared" si="18"/>
        <v>418.92000000000007</v>
      </c>
      <c r="O49" s="103"/>
      <c r="P49" s="108">
        <v>0</v>
      </c>
      <c r="Q49" s="109">
        <f t="shared" si="19"/>
        <v>0</v>
      </c>
    </row>
    <row r="50" spans="1:30" ht="12.75" customHeight="1" x14ac:dyDescent="0.25">
      <c r="A50" s="517">
        <v>4009352</v>
      </c>
      <c r="B50" s="234"/>
      <c r="C50" s="678" t="s">
        <v>209</v>
      </c>
      <c r="D50" s="175">
        <f>VLOOKUP(A50,'сводный прайс'!A:H,2,FALSE)</f>
        <v>8050903</v>
      </c>
      <c r="E50" s="657" t="s">
        <v>89</v>
      </c>
      <c r="F50" s="658"/>
      <c r="G50" s="658"/>
      <c r="H50" s="483">
        <f>VLOOKUP(A50,'сводный прайс'!A:H,7,FALSE)</f>
        <v>335.2</v>
      </c>
      <c r="I50" s="653">
        <f>VLOOKUP(A50,'сводный прайс'!A:H,8,FALSE)</f>
        <v>284.92</v>
      </c>
      <c r="J50" s="654"/>
      <c r="K50" s="103"/>
      <c r="L50" s="171">
        <f t="shared" si="16"/>
        <v>335.2</v>
      </c>
      <c r="M50" s="190">
        <f t="shared" ref="M50" si="20">IFERROR(L50/I50-1,"-")</f>
        <v>0.17647058823529393</v>
      </c>
      <c r="N50" s="482">
        <f t="shared" ref="N50" si="21">IFERROR(L50-I50,"-")</f>
        <v>50.279999999999973</v>
      </c>
      <c r="O50" s="103"/>
      <c r="P50" s="108">
        <v>0</v>
      </c>
      <c r="Q50" s="109">
        <f t="shared" si="19"/>
        <v>0</v>
      </c>
    </row>
    <row r="51" spans="1:30" ht="12.75" customHeight="1" x14ac:dyDescent="0.25">
      <c r="A51" s="517">
        <v>499200600</v>
      </c>
      <c r="B51" s="234"/>
      <c r="C51" s="679"/>
      <c r="D51" s="175">
        <f>VLOOKUP(A51,'сводный прайс'!A:H,2,FALSE)</f>
        <v>98020</v>
      </c>
      <c r="E51" s="657" t="s">
        <v>204</v>
      </c>
      <c r="F51" s="658"/>
      <c r="G51" s="658"/>
      <c r="H51" s="483">
        <f>VLOOKUP(A51,'сводный прайс'!A:H,7,FALSE)</f>
        <v>249.6</v>
      </c>
      <c r="I51" s="653">
        <f>VLOOKUP(A51,'сводный прайс'!A:H,8,FALSE)</f>
        <v>212.16</v>
      </c>
      <c r="J51" s="654"/>
      <c r="K51" s="103"/>
      <c r="L51" s="171">
        <f t="shared" si="16"/>
        <v>249.6</v>
      </c>
      <c r="M51" s="190">
        <f t="shared" ref="M51:M52" si="22">IFERROR(L51/I51-1,"-")</f>
        <v>0.17647058823529416</v>
      </c>
      <c r="N51" s="482">
        <f t="shared" ref="N51:N52" si="23">IFERROR(L51-I51,"-")</f>
        <v>37.44</v>
      </c>
      <c r="O51" s="103"/>
      <c r="P51" s="108">
        <v>0</v>
      </c>
      <c r="Q51" s="109">
        <f t="shared" si="19"/>
        <v>0</v>
      </c>
    </row>
    <row r="52" spans="1:30" ht="16.5" customHeight="1" x14ac:dyDescent="0.25">
      <c r="A52" s="517">
        <v>4009348</v>
      </c>
      <c r="B52" s="234"/>
      <c r="C52" s="680" t="s">
        <v>213</v>
      </c>
      <c r="D52" s="175">
        <f>VLOOKUP(A52,'сводный прайс'!A:H,2,FALSE)</f>
        <v>75025</v>
      </c>
      <c r="E52" s="657" t="s">
        <v>205</v>
      </c>
      <c r="F52" s="658"/>
      <c r="G52" s="658"/>
      <c r="H52" s="483">
        <f>VLOOKUP(A52,'сводный прайс'!A:H,7,FALSE)</f>
        <v>6880</v>
      </c>
      <c r="I52" s="653">
        <f>VLOOKUP(A52,'сводный прайс'!A:H,8,FALSE)</f>
        <v>5848</v>
      </c>
      <c r="J52" s="654"/>
      <c r="K52" s="103"/>
      <c r="L52" s="171">
        <f t="shared" si="16"/>
        <v>6880</v>
      </c>
      <c r="M52" s="190">
        <f t="shared" si="22"/>
        <v>0.17647058823529416</v>
      </c>
      <c r="N52" s="482">
        <f t="shared" si="23"/>
        <v>1032</v>
      </c>
      <c r="O52" s="103"/>
      <c r="P52" s="108">
        <v>0</v>
      </c>
      <c r="Q52" s="109">
        <f t="shared" si="19"/>
        <v>0</v>
      </c>
    </row>
    <row r="53" spans="1:30" ht="16.5" customHeight="1" x14ac:dyDescent="0.25">
      <c r="A53" s="517">
        <v>4009349</v>
      </c>
      <c r="B53" s="234"/>
      <c r="C53" s="681"/>
      <c r="D53" s="175">
        <f>VLOOKUP(A53,'сводный прайс'!A:H,2,FALSE)</f>
        <v>75026</v>
      </c>
      <c r="E53" s="657" t="s">
        <v>206</v>
      </c>
      <c r="F53" s="658"/>
      <c r="G53" s="658"/>
      <c r="H53" s="483">
        <f>VLOOKUP(A53,'сводный прайс'!A:H,7,FALSE)</f>
        <v>5653.6</v>
      </c>
      <c r="I53" s="653">
        <f>VLOOKUP(A53,'сводный прайс'!A:H,8,FALSE)</f>
        <v>4805.5600000000004</v>
      </c>
      <c r="J53" s="654"/>
      <c r="K53" s="103"/>
      <c r="L53" s="171">
        <f t="shared" si="16"/>
        <v>5653.6</v>
      </c>
      <c r="M53" s="190">
        <f t="shared" ref="M53:M57" si="24">IFERROR(L53/I53-1,"-")</f>
        <v>0.17647058823529416</v>
      </c>
      <c r="N53" s="482">
        <f t="shared" ref="N53:N57" si="25">IFERROR(L53-I53,"-")</f>
        <v>848.04</v>
      </c>
      <c r="O53" s="103"/>
      <c r="P53" s="108">
        <v>0</v>
      </c>
      <c r="Q53" s="109">
        <f t="shared" si="19"/>
        <v>0</v>
      </c>
    </row>
    <row r="54" spans="1:30" ht="16.5" customHeight="1" x14ac:dyDescent="0.25">
      <c r="A54" s="517">
        <v>499290200</v>
      </c>
      <c r="B54" s="234"/>
      <c r="C54" s="681"/>
      <c r="D54" s="175">
        <f>VLOOKUP(A54,'сводный прайс'!A:H,2,FALSE)</f>
        <v>47582</v>
      </c>
      <c r="E54" s="657" t="s">
        <v>64</v>
      </c>
      <c r="F54" s="658"/>
      <c r="G54" s="658"/>
      <c r="H54" s="483">
        <f>VLOOKUP(A54,'сводный прайс'!A:H,7,FALSE)</f>
        <v>2019.2</v>
      </c>
      <c r="I54" s="653">
        <f>VLOOKUP(A54,'сводный прайс'!A:H,8,FALSE)</f>
        <v>1716.32</v>
      </c>
      <c r="J54" s="654"/>
      <c r="K54" s="103"/>
      <c r="L54" s="171">
        <f t="shared" si="16"/>
        <v>2019.2</v>
      </c>
      <c r="M54" s="190">
        <f t="shared" si="24"/>
        <v>0.17647058823529416</v>
      </c>
      <c r="N54" s="482">
        <f t="shared" si="25"/>
        <v>302.88000000000011</v>
      </c>
      <c r="O54" s="103"/>
      <c r="P54" s="108">
        <v>0</v>
      </c>
      <c r="Q54" s="109">
        <f t="shared" si="19"/>
        <v>0</v>
      </c>
    </row>
    <row r="55" spans="1:30" ht="16.5" customHeight="1" x14ac:dyDescent="0.25">
      <c r="A55" s="517">
        <v>499290300</v>
      </c>
      <c r="B55" s="234"/>
      <c r="C55" s="681"/>
      <c r="D55" s="175">
        <f>VLOOKUP(A55,'сводный прайс'!A:H,2,FALSE)</f>
        <v>47583</v>
      </c>
      <c r="E55" s="657" t="s">
        <v>65</v>
      </c>
      <c r="F55" s="658"/>
      <c r="G55" s="658"/>
      <c r="H55" s="483">
        <f>VLOOKUP(A55,'сводный прайс'!A:H,7,FALSE)</f>
        <v>2019.2</v>
      </c>
      <c r="I55" s="653">
        <f>VLOOKUP(A55,'сводный прайс'!A:H,8,FALSE)</f>
        <v>1716.32</v>
      </c>
      <c r="J55" s="654"/>
      <c r="K55" s="103"/>
      <c r="L55" s="171">
        <f t="shared" si="16"/>
        <v>2019.2</v>
      </c>
      <c r="M55" s="190">
        <f t="shared" si="24"/>
        <v>0.17647058823529416</v>
      </c>
      <c r="N55" s="482">
        <f t="shared" si="25"/>
        <v>302.88000000000011</v>
      </c>
      <c r="O55" s="103"/>
      <c r="P55" s="108">
        <v>0</v>
      </c>
      <c r="Q55" s="109">
        <f t="shared" si="19"/>
        <v>0</v>
      </c>
    </row>
    <row r="56" spans="1:30" ht="16.5" customHeight="1" x14ac:dyDescent="0.25">
      <c r="A56" s="517">
        <v>499205800</v>
      </c>
      <c r="B56" s="234"/>
      <c r="C56" s="682"/>
      <c r="D56" s="175">
        <f>VLOOKUP(A56,'сводный прайс'!A:H,2,FALSE)</f>
        <v>103787</v>
      </c>
      <c r="E56" s="657" t="s">
        <v>207</v>
      </c>
      <c r="F56" s="658"/>
      <c r="G56" s="658"/>
      <c r="H56" s="483">
        <f>VLOOKUP(A56,'сводный прайс'!A:H,7,FALSE)</f>
        <v>4695.2</v>
      </c>
      <c r="I56" s="653">
        <f>VLOOKUP(A56,'сводный прайс'!A:H,8,FALSE)</f>
        <v>3990.92</v>
      </c>
      <c r="J56" s="654"/>
      <c r="K56" s="103"/>
      <c r="L56" s="171">
        <f t="shared" si="16"/>
        <v>4695.2</v>
      </c>
      <c r="M56" s="190">
        <f t="shared" si="24"/>
        <v>0.17647058823529416</v>
      </c>
      <c r="N56" s="482">
        <f t="shared" si="25"/>
        <v>704.27999999999975</v>
      </c>
      <c r="O56" s="103"/>
      <c r="P56" s="108">
        <v>0</v>
      </c>
      <c r="Q56" s="109">
        <f t="shared" si="19"/>
        <v>0</v>
      </c>
    </row>
    <row r="57" spans="1:30" ht="12.75" customHeight="1" x14ac:dyDescent="0.25">
      <c r="A57" s="518">
        <v>499201800</v>
      </c>
      <c r="B57" s="234"/>
      <c r="C57" s="683" t="s">
        <v>66</v>
      </c>
      <c r="D57" s="175">
        <f>VLOOKUP(A57,'сводный прайс'!A:H,2,FALSE)</f>
        <v>104646</v>
      </c>
      <c r="E57" s="657" t="s">
        <v>211</v>
      </c>
      <c r="F57" s="658"/>
      <c r="G57" s="662"/>
      <c r="H57" s="483">
        <f>VLOOKUP(A57,'сводный прайс'!A:H,7,FALSE)</f>
        <v>3320</v>
      </c>
      <c r="I57" s="704">
        <f>VLOOKUP(A57,'сводный прайс'!A:H,8,FALSE)</f>
        <v>2822</v>
      </c>
      <c r="J57" s="705"/>
      <c r="K57" s="103"/>
      <c r="L57" s="171">
        <f t="shared" si="16"/>
        <v>3320</v>
      </c>
      <c r="M57" s="190">
        <f t="shared" si="24"/>
        <v>0.17647058823529416</v>
      </c>
      <c r="N57" s="482">
        <f t="shared" si="25"/>
        <v>498</v>
      </c>
      <c r="O57" s="103"/>
      <c r="P57" s="108">
        <v>0</v>
      </c>
      <c r="Q57" s="109">
        <f t="shared" si="19"/>
        <v>0</v>
      </c>
    </row>
    <row r="58" spans="1:30" ht="12.75" customHeight="1" x14ac:dyDescent="0.25">
      <c r="A58" s="518">
        <v>499201900</v>
      </c>
      <c r="B58" s="234"/>
      <c r="C58" s="683"/>
      <c r="D58" s="175">
        <f>VLOOKUP(A58,'сводный прайс'!A:H,2,FALSE)</f>
        <v>104647</v>
      </c>
      <c r="E58" s="657" t="s">
        <v>212</v>
      </c>
      <c r="F58" s="658"/>
      <c r="G58" s="662"/>
      <c r="H58" s="483">
        <f>VLOOKUP(A58,'сводный прайс'!A:H,7,FALSE)</f>
        <v>3320</v>
      </c>
      <c r="I58" s="704">
        <f>VLOOKUP(A58,'сводный прайс'!A:H,8,FALSE)</f>
        <v>2822</v>
      </c>
      <c r="J58" s="705"/>
      <c r="K58" s="103"/>
      <c r="L58" s="171">
        <f t="shared" si="16"/>
        <v>3320</v>
      </c>
      <c r="M58" s="190">
        <f t="shared" ref="M58" si="26">IFERROR(L58/I58-1,"-")</f>
        <v>0.17647058823529416</v>
      </c>
      <c r="N58" s="482">
        <f t="shared" ref="N58" si="27">IFERROR(L58-I58,"-")</f>
        <v>498</v>
      </c>
      <c r="O58" s="103"/>
      <c r="P58" s="108">
        <v>0</v>
      </c>
      <c r="Q58" s="109">
        <f t="shared" si="19"/>
        <v>0</v>
      </c>
    </row>
    <row r="59" spans="1:30" s="283" customFormat="1" ht="20.100000000000001" customHeight="1" x14ac:dyDescent="0.25">
      <c r="A59" s="513"/>
      <c r="B59" s="275" t="s">
        <v>226</v>
      </c>
      <c r="C59" s="262"/>
      <c r="D59" s="285"/>
      <c r="E59" s="285"/>
      <c r="F59" s="285"/>
      <c r="G59" s="285"/>
      <c r="H59" s="271"/>
      <c r="I59" s="271"/>
      <c r="J59" s="277"/>
      <c r="K59" s="257"/>
      <c r="L59" s="278"/>
      <c r="M59" s="271"/>
      <c r="N59" s="277"/>
      <c r="O59" s="257"/>
      <c r="P59" s="269"/>
      <c r="Q59" s="270"/>
      <c r="R59" s="282"/>
      <c r="S59" s="282"/>
      <c r="T59" s="282"/>
      <c r="U59" s="282"/>
      <c r="V59" s="282"/>
      <c r="W59" s="282"/>
      <c r="X59" s="282"/>
      <c r="Y59" s="282"/>
      <c r="Z59" s="282"/>
      <c r="AA59" s="282"/>
      <c r="AB59" s="282"/>
      <c r="AC59" s="282"/>
      <c r="AD59" s="282"/>
    </row>
    <row r="60" spans="1:30" ht="12.75" customHeight="1" x14ac:dyDescent="0.25">
      <c r="A60" s="514">
        <v>499900700</v>
      </c>
      <c r="B60" s="229"/>
      <c r="C60" s="684" t="s">
        <v>195</v>
      </c>
      <c r="D60" s="177">
        <f>VLOOKUP(A60,'сводный прайс'!A:H,2,FALSE)</f>
        <v>85215</v>
      </c>
      <c r="E60" s="657" t="s">
        <v>59</v>
      </c>
      <c r="F60" s="658"/>
      <c r="G60" s="662"/>
      <c r="H60" s="483">
        <f>VLOOKUP(A60,'сводный прайс'!A:H,7,FALSE)</f>
        <v>3796</v>
      </c>
      <c r="I60" s="481">
        <f>VLOOKUP(A60,'сводный прайс'!A:H,8,FALSE)</f>
        <v>3226.6</v>
      </c>
      <c r="J60" s="669">
        <f>SUM(I60:I61)</f>
        <v>6368.2</v>
      </c>
      <c r="K60" s="103"/>
      <c r="L60" s="663">
        <f>ROUND(SUM($H60:$H61)*(1+$L$3),2)</f>
        <v>7492</v>
      </c>
      <c r="M60" s="666">
        <f>IFERROR(L60/J60-1,"-")</f>
        <v>0.17647058823529416</v>
      </c>
      <c r="N60" s="669">
        <f>IFERROR(L60-J60,"-")</f>
        <v>1123.8000000000002</v>
      </c>
      <c r="O60" s="103"/>
      <c r="P60" s="672">
        <v>0</v>
      </c>
      <c r="Q60" s="650">
        <f>P60*J60</f>
        <v>0</v>
      </c>
    </row>
    <row r="61" spans="1:30" ht="12.75" customHeight="1" x14ac:dyDescent="0.25">
      <c r="A61" s="514">
        <v>499900800</v>
      </c>
      <c r="B61" s="230"/>
      <c r="C61" s="685"/>
      <c r="D61" s="177">
        <f>VLOOKUP(A61,'сводный прайс'!A:H,2,FALSE)</f>
        <v>91444</v>
      </c>
      <c r="E61" s="657" t="s">
        <v>60</v>
      </c>
      <c r="F61" s="658"/>
      <c r="G61" s="662"/>
      <c r="H61" s="483">
        <f>VLOOKUP(A61,'сводный прайс'!A:H,7,FALSE)</f>
        <v>3696</v>
      </c>
      <c r="I61" s="481">
        <f>VLOOKUP(A61,'сводный прайс'!A:H,8,FALSE)</f>
        <v>3141.6</v>
      </c>
      <c r="J61" s="671"/>
      <c r="K61" s="103"/>
      <c r="L61" s="665"/>
      <c r="M61" s="668"/>
      <c r="N61" s="671"/>
      <c r="O61" s="103"/>
      <c r="P61" s="674"/>
      <c r="Q61" s="651"/>
    </row>
    <row r="62" spans="1:30" ht="25.5" customHeight="1" x14ac:dyDescent="0.25">
      <c r="A62" s="514">
        <v>499900900</v>
      </c>
      <c r="B62" s="230"/>
      <c r="C62" s="308" t="s">
        <v>198</v>
      </c>
      <c r="D62" s="175">
        <f>VLOOKUP(A62,'сводный прайс'!A:H,2,FALSE)</f>
        <v>90667</v>
      </c>
      <c r="E62" s="657" t="s">
        <v>58</v>
      </c>
      <c r="F62" s="658"/>
      <c r="G62" s="662"/>
      <c r="H62" s="483">
        <f>VLOOKUP(A62,'сводный прайс'!A:H,7,FALSE)</f>
        <v>4894.3999999999996</v>
      </c>
      <c r="I62" s="653">
        <f>VLOOKUP(A62,'сводный прайс'!A:H,8,FALSE)</f>
        <v>4160.24</v>
      </c>
      <c r="J62" s="654"/>
      <c r="K62" s="103"/>
      <c r="L62" s="171">
        <f t="shared" ref="L62:L76" si="28">ROUND($H62*(1+$L$3),2)</f>
        <v>4894.3999999999996</v>
      </c>
      <c r="M62" s="190">
        <f t="shared" ref="M62:M76" si="29">IFERROR(L62/I62-1,"-")</f>
        <v>0.17647058823529416</v>
      </c>
      <c r="N62" s="482">
        <f t="shared" ref="N62:N76" si="30">IFERROR(L62-I62,"-")</f>
        <v>734.15999999999985</v>
      </c>
      <c r="O62" s="103"/>
      <c r="P62" s="108">
        <v>0</v>
      </c>
      <c r="Q62" s="109">
        <f>P62*I62</f>
        <v>0</v>
      </c>
    </row>
    <row r="63" spans="1:30" ht="25.5" customHeight="1" x14ac:dyDescent="0.25">
      <c r="A63" s="514">
        <v>499901000</v>
      </c>
      <c r="B63" s="230"/>
      <c r="C63" s="308" t="s">
        <v>197</v>
      </c>
      <c r="D63" s="313">
        <f>VLOOKUP(A63,'сводный прайс'!A:H,2,FALSE)</f>
        <v>91447</v>
      </c>
      <c r="E63" s="657" t="s">
        <v>61</v>
      </c>
      <c r="F63" s="658"/>
      <c r="G63" s="662"/>
      <c r="H63" s="483">
        <f>VLOOKUP(A63,'сводный прайс'!A:H,7,FALSE)</f>
        <v>2646.4</v>
      </c>
      <c r="I63" s="653">
        <f>VLOOKUP(A63,'сводный прайс'!A:H,8,FALSE)</f>
        <v>2249.44</v>
      </c>
      <c r="J63" s="654"/>
      <c r="K63" s="103"/>
      <c r="L63" s="171">
        <f t="shared" si="28"/>
        <v>2646.4</v>
      </c>
      <c r="M63" s="190">
        <f t="shared" si="29"/>
        <v>0.17647058823529416</v>
      </c>
      <c r="N63" s="482">
        <f t="shared" si="30"/>
        <v>396.96000000000004</v>
      </c>
      <c r="O63" s="103"/>
      <c r="P63" s="108">
        <v>0</v>
      </c>
      <c r="Q63" s="109">
        <f>P63*I63</f>
        <v>0</v>
      </c>
    </row>
    <row r="64" spans="1:30" ht="12.75" customHeight="1" x14ac:dyDescent="0.25">
      <c r="A64" s="514">
        <v>499900500</v>
      </c>
      <c r="B64" s="230"/>
      <c r="C64" s="686" t="s">
        <v>48</v>
      </c>
      <c r="D64" s="175">
        <f>VLOOKUP(A64,'сводный прайс'!A:H,2,FALSE)</f>
        <v>91438</v>
      </c>
      <c r="E64" s="701" t="s">
        <v>96</v>
      </c>
      <c r="F64" s="702"/>
      <c r="G64" s="703"/>
      <c r="H64" s="483">
        <f>VLOOKUP(A64,'сводный прайс'!A:H,7,FALSE)</f>
        <v>3396.8</v>
      </c>
      <c r="I64" s="653">
        <f>VLOOKUP(A64,'сводный прайс'!A:H,8,FALSE)</f>
        <v>2887.28</v>
      </c>
      <c r="J64" s="654"/>
      <c r="K64" s="103"/>
      <c r="L64" s="171">
        <f t="shared" si="28"/>
        <v>3396.8</v>
      </c>
      <c r="M64" s="190">
        <f t="shared" si="29"/>
        <v>0.17647058823529416</v>
      </c>
      <c r="N64" s="482">
        <f t="shared" si="30"/>
        <v>509.52</v>
      </c>
      <c r="O64" s="103"/>
      <c r="P64" s="108">
        <v>0</v>
      </c>
      <c r="Q64" s="109">
        <f>P64*I64</f>
        <v>0</v>
      </c>
    </row>
    <row r="65" spans="1:30" ht="12.75" customHeight="1" x14ac:dyDescent="0.25">
      <c r="A65" s="514">
        <v>499900600</v>
      </c>
      <c r="B65" s="230"/>
      <c r="C65" s="687"/>
      <c r="D65" s="175">
        <f>VLOOKUP(A65,'сводный прайс'!A:H,2,FALSE)</f>
        <v>91441</v>
      </c>
      <c r="E65" s="657" t="s">
        <v>62</v>
      </c>
      <c r="F65" s="658"/>
      <c r="G65" s="662"/>
      <c r="H65" s="483">
        <f>VLOOKUP(A65,'сводный прайс'!A:H,7,FALSE)</f>
        <v>4695.2</v>
      </c>
      <c r="I65" s="653">
        <f>VLOOKUP(A65,'сводный прайс'!A:H,8,FALSE)</f>
        <v>3990.92</v>
      </c>
      <c r="J65" s="654"/>
      <c r="K65" s="103"/>
      <c r="L65" s="171">
        <f t="shared" si="28"/>
        <v>4695.2</v>
      </c>
      <c r="M65" s="190">
        <f t="shared" si="29"/>
        <v>0.17647058823529416</v>
      </c>
      <c r="N65" s="482">
        <f t="shared" si="30"/>
        <v>704.27999999999975</v>
      </c>
      <c r="O65" s="103"/>
      <c r="P65" s="108">
        <v>0</v>
      </c>
      <c r="Q65" s="109">
        <f>P65*I65</f>
        <v>0</v>
      </c>
    </row>
    <row r="66" spans="1:30" s="216" customFormat="1" ht="12.75" customHeight="1" x14ac:dyDescent="0.25">
      <c r="A66" s="510">
        <v>4009109</v>
      </c>
      <c r="B66" s="197"/>
      <c r="C66" s="688" t="s">
        <v>47</v>
      </c>
      <c r="D66" s="175">
        <f>VLOOKUP(A66,'сводный прайс'!A:H,2,FALSE)</f>
        <v>8052932</v>
      </c>
      <c r="E66" s="652" t="s">
        <v>81</v>
      </c>
      <c r="F66" s="652"/>
      <c r="G66" s="652"/>
      <c r="H66" s="483">
        <f>VLOOKUP(A66,'сводный прайс'!A:H,7,FALSE)</f>
        <v>27392.799999999999</v>
      </c>
      <c r="I66" s="481">
        <f>VLOOKUP(A66,'сводный прайс'!A:H,8,FALSE)</f>
        <v>23283.88</v>
      </c>
      <c r="J66" s="669">
        <f>SUM(I66:I67)</f>
        <v>27750.800000000003</v>
      </c>
      <c r="K66" s="103"/>
      <c r="L66" s="663">
        <f>ROUND(SUM($H66:$H67)*(1+$L$3),2)</f>
        <v>32648</v>
      </c>
      <c r="M66" s="666">
        <f>IFERROR(L66/J66-1,"-")</f>
        <v>0.17647058823529393</v>
      </c>
      <c r="N66" s="669">
        <f>IFERROR(L66-J66,"-")</f>
        <v>4897.1999999999971</v>
      </c>
      <c r="O66" s="103"/>
      <c r="P66" s="672">
        <v>0</v>
      </c>
      <c r="Q66" s="650">
        <f>P66*J66</f>
        <v>0</v>
      </c>
      <c r="R66" s="215"/>
      <c r="S66" s="215"/>
      <c r="T66" s="215"/>
      <c r="U66" s="215"/>
      <c r="V66" s="215"/>
      <c r="W66" s="215"/>
      <c r="X66" s="215"/>
      <c r="Y66" s="215"/>
      <c r="Z66" s="215"/>
      <c r="AA66" s="215"/>
      <c r="AB66" s="215"/>
      <c r="AC66" s="215"/>
      <c r="AD66" s="215"/>
    </row>
    <row r="67" spans="1:30" s="216" customFormat="1" ht="12.75" customHeight="1" x14ac:dyDescent="0.25">
      <c r="A67" s="510">
        <v>4009332</v>
      </c>
      <c r="B67" s="197"/>
      <c r="C67" s="689"/>
      <c r="D67" s="175">
        <f>VLOOKUP(A67,'сводный прайс'!A:H,2,FALSE)</f>
        <v>8001745</v>
      </c>
      <c r="E67" s="652" t="s">
        <v>199</v>
      </c>
      <c r="F67" s="652"/>
      <c r="G67" s="652"/>
      <c r="H67" s="483">
        <f>VLOOKUP(A67,'сводный прайс'!A:H,7,FALSE)</f>
        <v>5255.2</v>
      </c>
      <c r="I67" s="481">
        <f>VLOOKUP(A67,'сводный прайс'!A:H,8,FALSE)</f>
        <v>4466.92</v>
      </c>
      <c r="J67" s="671"/>
      <c r="K67" s="103"/>
      <c r="L67" s="665"/>
      <c r="M67" s="668"/>
      <c r="N67" s="671"/>
      <c r="O67" s="103"/>
      <c r="P67" s="674"/>
      <c r="Q67" s="651"/>
      <c r="R67" s="215"/>
      <c r="S67" s="215"/>
      <c r="T67" s="215"/>
      <c r="U67" s="215"/>
      <c r="V67" s="215"/>
      <c r="W67" s="215"/>
      <c r="X67" s="215"/>
      <c r="Y67" s="215"/>
      <c r="Z67" s="215"/>
      <c r="AA67" s="215"/>
      <c r="AB67" s="215"/>
      <c r="AC67" s="215"/>
      <c r="AD67" s="215"/>
    </row>
    <row r="68" spans="1:30" ht="12.75" customHeight="1" x14ac:dyDescent="0.25">
      <c r="A68" s="517">
        <v>4009352</v>
      </c>
      <c r="B68" s="234"/>
      <c r="C68" s="678" t="s">
        <v>209</v>
      </c>
      <c r="D68" s="175">
        <f>VLOOKUP(A68,'сводный прайс'!A:H,2,FALSE)</f>
        <v>8050903</v>
      </c>
      <c r="E68" s="657" t="s">
        <v>89</v>
      </c>
      <c r="F68" s="658"/>
      <c r="G68" s="662"/>
      <c r="H68" s="483">
        <f>VLOOKUP(A68,'сводный прайс'!A:H,7,FALSE)</f>
        <v>335.2</v>
      </c>
      <c r="I68" s="653">
        <f>VLOOKUP(A68,'сводный прайс'!A:H,8,FALSE)</f>
        <v>284.92</v>
      </c>
      <c r="J68" s="654"/>
      <c r="K68" s="103"/>
      <c r="L68" s="171">
        <f t="shared" si="28"/>
        <v>335.2</v>
      </c>
      <c r="M68" s="190">
        <f t="shared" si="29"/>
        <v>0.17647058823529393</v>
      </c>
      <c r="N68" s="482">
        <f t="shared" si="30"/>
        <v>50.279999999999973</v>
      </c>
      <c r="O68" s="103"/>
      <c r="P68" s="108">
        <v>0</v>
      </c>
      <c r="Q68" s="109">
        <f t="shared" ref="Q68:Q76" si="31">P68*I68</f>
        <v>0</v>
      </c>
    </row>
    <row r="69" spans="1:30" ht="12.75" customHeight="1" x14ac:dyDescent="0.25">
      <c r="A69" s="517">
        <v>499200600</v>
      </c>
      <c r="B69" s="234"/>
      <c r="C69" s="679"/>
      <c r="D69" s="175">
        <f>VLOOKUP(A69,'сводный прайс'!A:H,2,FALSE)</f>
        <v>98020</v>
      </c>
      <c r="E69" s="657" t="s">
        <v>204</v>
      </c>
      <c r="F69" s="658"/>
      <c r="G69" s="662"/>
      <c r="H69" s="483">
        <f>VLOOKUP(A69,'сводный прайс'!A:H,7,FALSE)</f>
        <v>249.6</v>
      </c>
      <c r="I69" s="653">
        <f>VLOOKUP(A69,'сводный прайс'!A:H,8,FALSE)</f>
        <v>212.16</v>
      </c>
      <c r="J69" s="654"/>
      <c r="K69" s="103"/>
      <c r="L69" s="171">
        <f t="shared" si="28"/>
        <v>249.6</v>
      </c>
      <c r="M69" s="190">
        <f t="shared" si="29"/>
        <v>0.17647058823529416</v>
      </c>
      <c r="N69" s="482">
        <f t="shared" si="30"/>
        <v>37.44</v>
      </c>
      <c r="O69" s="103"/>
      <c r="P69" s="108">
        <v>0</v>
      </c>
      <c r="Q69" s="109">
        <f t="shared" si="31"/>
        <v>0</v>
      </c>
    </row>
    <row r="70" spans="1:30" ht="16.5" customHeight="1" x14ac:dyDescent="0.25">
      <c r="A70" s="517">
        <v>4009348</v>
      </c>
      <c r="B70" s="234"/>
      <c r="C70" s="680" t="s">
        <v>213</v>
      </c>
      <c r="D70" s="175">
        <f>VLOOKUP(A70,'сводный прайс'!A:H,2,FALSE)</f>
        <v>75025</v>
      </c>
      <c r="E70" s="657" t="s">
        <v>205</v>
      </c>
      <c r="F70" s="658"/>
      <c r="G70" s="662"/>
      <c r="H70" s="483">
        <f>VLOOKUP(A70,'сводный прайс'!A:H,7,FALSE)</f>
        <v>6880</v>
      </c>
      <c r="I70" s="653">
        <f>VLOOKUP(A70,'сводный прайс'!A:H,8,FALSE)</f>
        <v>5848</v>
      </c>
      <c r="J70" s="654"/>
      <c r="K70" s="103"/>
      <c r="L70" s="171">
        <f t="shared" si="28"/>
        <v>6880</v>
      </c>
      <c r="M70" s="190">
        <f t="shared" si="29"/>
        <v>0.17647058823529416</v>
      </c>
      <c r="N70" s="482">
        <f t="shared" si="30"/>
        <v>1032</v>
      </c>
      <c r="O70" s="103"/>
      <c r="P70" s="108">
        <v>0</v>
      </c>
      <c r="Q70" s="109">
        <f t="shared" si="31"/>
        <v>0</v>
      </c>
    </row>
    <row r="71" spans="1:30" ht="16.5" customHeight="1" x14ac:dyDescent="0.25">
      <c r="A71" s="517">
        <v>4009349</v>
      </c>
      <c r="B71" s="234"/>
      <c r="C71" s="681"/>
      <c r="D71" s="175">
        <f>VLOOKUP(A71,'сводный прайс'!A:H,2,FALSE)</f>
        <v>75026</v>
      </c>
      <c r="E71" s="657" t="s">
        <v>206</v>
      </c>
      <c r="F71" s="658"/>
      <c r="G71" s="662"/>
      <c r="H71" s="483">
        <f>VLOOKUP(A71,'сводный прайс'!A:H,7,FALSE)</f>
        <v>5653.6</v>
      </c>
      <c r="I71" s="653">
        <f>VLOOKUP(A71,'сводный прайс'!A:H,8,FALSE)</f>
        <v>4805.5600000000004</v>
      </c>
      <c r="J71" s="654"/>
      <c r="K71" s="103"/>
      <c r="L71" s="171">
        <f t="shared" si="28"/>
        <v>5653.6</v>
      </c>
      <c r="M71" s="190">
        <f t="shared" si="29"/>
        <v>0.17647058823529416</v>
      </c>
      <c r="N71" s="482">
        <f t="shared" si="30"/>
        <v>848.04</v>
      </c>
      <c r="O71" s="103"/>
      <c r="P71" s="108">
        <v>0</v>
      </c>
      <c r="Q71" s="109">
        <f t="shared" si="31"/>
        <v>0</v>
      </c>
    </row>
    <row r="72" spans="1:30" ht="16.5" customHeight="1" x14ac:dyDescent="0.25">
      <c r="A72" s="517">
        <v>499290200</v>
      </c>
      <c r="B72" s="234"/>
      <c r="C72" s="681"/>
      <c r="D72" s="175">
        <f>VLOOKUP(A72,'сводный прайс'!A:H,2,FALSE)</f>
        <v>47582</v>
      </c>
      <c r="E72" s="657" t="s">
        <v>64</v>
      </c>
      <c r="F72" s="658"/>
      <c r="G72" s="662"/>
      <c r="H72" s="483">
        <f>VLOOKUP(A72,'сводный прайс'!A:H,7,FALSE)</f>
        <v>2019.2</v>
      </c>
      <c r="I72" s="653">
        <f>VLOOKUP(A72,'сводный прайс'!A:H,8,FALSE)</f>
        <v>1716.32</v>
      </c>
      <c r="J72" s="654"/>
      <c r="K72" s="103"/>
      <c r="L72" s="171">
        <f t="shared" si="28"/>
        <v>2019.2</v>
      </c>
      <c r="M72" s="190">
        <f t="shared" si="29"/>
        <v>0.17647058823529416</v>
      </c>
      <c r="N72" s="482">
        <f t="shared" si="30"/>
        <v>302.88000000000011</v>
      </c>
      <c r="O72" s="103"/>
      <c r="P72" s="108">
        <v>0</v>
      </c>
      <c r="Q72" s="109">
        <f t="shared" si="31"/>
        <v>0</v>
      </c>
    </row>
    <row r="73" spans="1:30" ht="16.5" customHeight="1" x14ac:dyDescent="0.25">
      <c r="A73" s="517">
        <v>499290300</v>
      </c>
      <c r="B73" s="234"/>
      <c r="C73" s="681"/>
      <c r="D73" s="175">
        <f>VLOOKUP(A73,'сводный прайс'!A:H,2,FALSE)</f>
        <v>47583</v>
      </c>
      <c r="E73" s="657" t="s">
        <v>65</v>
      </c>
      <c r="F73" s="658"/>
      <c r="G73" s="662"/>
      <c r="H73" s="483">
        <f>VLOOKUP(A73,'сводный прайс'!A:H,7,FALSE)</f>
        <v>2019.2</v>
      </c>
      <c r="I73" s="653">
        <f>VLOOKUP(A73,'сводный прайс'!A:H,8,FALSE)</f>
        <v>1716.32</v>
      </c>
      <c r="J73" s="654"/>
      <c r="K73" s="103"/>
      <c r="L73" s="171">
        <f t="shared" si="28"/>
        <v>2019.2</v>
      </c>
      <c r="M73" s="190">
        <f t="shared" si="29"/>
        <v>0.17647058823529416</v>
      </c>
      <c r="N73" s="482">
        <f t="shared" si="30"/>
        <v>302.88000000000011</v>
      </c>
      <c r="O73" s="103"/>
      <c r="P73" s="108">
        <v>0</v>
      </c>
      <c r="Q73" s="109">
        <f t="shared" si="31"/>
        <v>0</v>
      </c>
    </row>
    <row r="74" spans="1:30" ht="16.5" customHeight="1" x14ac:dyDescent="0.25">
      <c r="A74" s="517">
        <v>499205800</v>
      </c>
      <c r="B74" s="234"/>
      <c r="C74" s="682"/>
      <c r="D74" s="175">
        <f>VLOOKUP(A74,'сводный прайс'!A:H,2,FALSE)</f>
        <v>103787</v>
      </c>
      <c r="E74" s="657" t="s">
        <v>207</v>
      </c>
      <c r="F74" s="658"/>
      <c r="G74" s="662"/>
      <c r="H74" s="483">
        <f>VLOOKUP(A74,'сводный прайс'!A:H,7,FALSE)</f>
        <v>4695.2</v>
      </c>
      <c r="I74" s="653">
        <f>VLOOKUP(A74,'сводный прайс'!A:H,8,FALSE)</f>
        <v>3990.92</v>
      </c>
      <c r="J74" s="654"/>
      <c r="K74" s="103"/>
      <c r="L74" s="171">
        <f t="shared" si="28"/>
        <v>4695.2</v>
      </c>
      <c r="M74" s="190">
        <f t="shared" si="29"/>
        <v>0.17647058823529416</v>
      </c>
      <c r="N74" s="482">
        <f t="shared" si="30"/>
        <v>704.27999999999975</v>
      </c>
      <c r="O74" s="103"/>
      <c r="P74" s="108">
        <v>0</v>
      </c>
      <c r="Q74" s="109">
        <f t="shared" si="31"/>
        <v>0</v>
      </c>
    </row>
    <row r="75" spans="1:30" ht="12.75" customHeight="1" x14ac:dyDescent="0.25">
      <c r="A75" s="518">
        <v>499201800</v>
      </c>
      <c r="B75" s="234"/>
      <c r="C75" s="683" t="s">
        <v>66</v>
      </c>
      <c r="D75" s="175">
        <f>VLOOKUP(A75,'сводный прайс'!A:H,2,FALSE)</f>
        <v>104646</v>
      </c>
      <c r="E75" s="657" t="s">
        <v>211</v>
      </c>
      <c r="F75" s="658"/>
      <c r="G75" s="662"/>
      <c r="H75" s="483">
        <f>VLOOKUP(A75,'сводный прайс'!A:H,7,FALSE)</f>
        <v>3320</v>
      </c>
      <c r="I75" s="653">
        <f>VLOOKUP(A75,'сводный прайс'!A:H,8,FALSE)</f>
        <v>2822</v>
      </c>
      <c r="J75" s="654"/>
      <c r="K75" s="103"/>
      <c r="L75" s="171">
        <f t="shared" si="28"/>
        <v>3320</v>
      </c>
      <c r="M75" s="190">
        <f t="shared" si="29"/>
        <v>0.17647058823529416</v>
      </c>
      <c r="N75" s="482">
        <f t="shared" si="30"/>
        <v>498</v>
      </c>
      <c r="O75" s="103"/>
      <c r="P75" s="108">
        <v>0</v>
      </c>
      <c r="Q75" s="109">
        <f t="shared" si="31"/>
        <v>0</v>
      </c>
    </row>
    <row r="76" spans="1:30" ht="12.75" customHeight="1" x14ac:dyDescent="0.25">
      <c r="A76" s="518">
        <v>499201900</v>
      </c>
      <c r="B76" s="234"/>
      <c r="C76" s="683"/>
      <c r="D76" s="175">
        <f>VLOOKUP(A76,'сводный прайс'!A:H,2,FALSE)</f>
        <v>104647</v>
      </c>
      <c r="E76" s="657" t="s">
        <v>212</v>
      </c>
      <c r="F76" s="658"/>
      <c r="G76" s="662"/>
      <c r="H76" s="165">
        <f>VLOOKUP(A76,'сводный прайс'!A:H,7,FALSE)</f>
        <v>3320</v>
      </c>
      <c r="I76" s="677">
        <f>VLOOKUP(A76,'сводный прайс'!A:H,8,FALSE)</f>
        <v>2822</v>
      </c>
      <c r="J76" s="669"/>
      <c r="K76" s="103"/>
      <c r="L76" s="489">
        <f t="shared" si="28"/>
        <v>3320</v>
      </c>
      <c r="M76" s="490">
        <f t="shared" si="29"/>
        <v>0.17647058823529416</v>
      </c>
      <c r="N76" s="486">
        <f t="shared" si="30"/>
        <v>498</v>
      </c>
      <c r="O76" s="103"/>
      <c r="P76" s="108">
        <v>0</v>
      </c>
      <c r="Q76" s="109">
        <f t="shared" si="31"/>
        <v>0</v>
      </c>
    </row>
    <row r="77" spans="1:30" s="283" customFormat="1" ht="20.100000000000001" customHeight="1" x14ac:dyDescent="0.25">
      <c r="A77" s="513"/>
      <c r="B77" s="275" t="s">
        <v>198</v>
      </c>
      <c r="C77" s="261"/>
      <c r="D77" s="279"/>
      <c r="E77" s="279"/>
      <c r="F77" s="279"/>
      <c r="G77" s="279"/>
      <c r="H77" s="271"/>
      <c r="I77" s="271"/>
      <c r="J77" s="277"/>
      <c r="K77" s="257"/>
      <c r="L77" s="278"/>
      <c r="M77" s="271"/>
      <c r="N77" s="277"/>
      <c r="O77" s="257"/>
      <c r="P77" s="269"/>
      <c r="Q77" s="270"/>
      <c r="R77" s="282"/>
      <c r="S77" s="282"/>
      <c r="T77" s="282"/>
      <c r="U77" s="282"/>
      <c r="V77" s="282"/>
      <c r="W77" s="282"/>
      <c r="X77" s="282"/>
      <c r="Y77" s="282"/>
      <c r="Z77" s="282"/>
      <c r="AA77" s="282"/>
      <c r="AB77" s="282"/>
      <c r="AC77" s="282"/>
      <c r="AD77" s="282"/>
    </row>
    <row r="78" spans="1:30" s="216" customFormat="1" ht="24.75" customHeight="1" x14ac:dyDescent="0.25">
      <c r="A78" s="510">
        <v>497201000</v>
      </c>
      <c r="B78" s="222"/>
      <c r="C78" s="315" t="s">
        <v>240</v>
      </c>
      <c r="D78" s="316">
        <f>VLOOKUP(A78,'сводный прайс'!A:H,2,FALSE)</f>
        <v>122421</v>
      </c>
      <c r="E78" s="652" t="s">
        <v>233</v>
      </c>
      <c r="F78" s="652"/>
      <c r="G78" s="652"/>
      <c r="H78" s="483">
        <f>VLOOKUP(A78,'сводный прайс'!A:H,7,FALSE)</f>
        <v>1378.4</v>
      </c>
      <c r="I78" s="653">
        <f>VLOOKUP(A78,'сводный прайс'!A:H,8,FALSE)</f>
        <v>1171.6400000000001</v>
      </c>
      <c r="J78" s="654"/>
      <c r="K78" s="103"/>
      <c r="L78" s="171">
        <f t="shared" ref="L78:L84" si="32">ROUND($H78*(1+$L$3),2)</f>
        <v>1378.4</v>
      </c>
      <c r="M78" s="190">
        <f t="shared" ref="M78:M84" si="33">IFERROR(L78/I78-1,"-")</f>
        <v>0.17647058823529416</v>
      </c>
      <c r="N78" s="482">
        <f t="shared" ref="N78:N84" si="34">IFERROR(L78-I78,"-")</f>
        <v>206.76</v>
      </c>
      <c r="O78" s="103"/>
      <c r="P78" s="108">
        <v>0</v>
      </c>
      <c r="Q78" s="109">
        <f t="shared" ref="Q78:Q84" si="35">P78*I78</f>
        <v>0</v>
      </c>
      <c r="R78" s="215"/>
      <c r="S78" s="215"/>
      <c r="T78" s="215"/>
      <c r="U78" s="215"/>
      <c r="V78" s="215"/>
      <c r="W78" s="215"/>
      <c r="X78" s="215"/>
      <c r="Y78" s="215"/>
      <c r="Z78" s="215"/>
      <c r="AA78" s="215"/>
    </row>
    <row r="79" spans="1:30" s="216" customFormat="1" ht="22.5" customHeight="1" x14ac:dyDescent="0.25">
      <c r="A79" s="510">
        <v>4009219</v>
      </c>
      <c r="B79" s="223"/>
      <c r="C79" s="182" t="s">
        <v>41</v>
      </c>
      <c r="D79" s="177">
        <f>VLOOKUP(A79,'сводный прайс'!A:H,2,FALSE)</f>
        <v>64183</v>
      </c>
      <c r="E79" s="652" t="s">
        <v>234</v>
      </c>
      <c r="F79" s="652"/>
      <c r="G79" s="652"/>
      <c r="H79" s="483">
        <f>VLOOKUP(A79,'сводный прайс'!A:H,7,FALSE)</f>
        <v>1459.2</v>
      </c>
      <c r="I79" s="653">
        <f>VLOOKUP(A79,'сводный прайс'!A:H,8,FALSE)</f>
        <v>1240.32</v>
      </c>
      <c r="J79" s="654"/>
      <c r="K79" s="103"/>
      <c r="L79" s="171">
        <f t="shared" si="32"/>
        <v>1459.2</v>
      </c>
      <c r="M79" s="190">
        <f t="shared" si="33"/>
        <v>0.17647058823529416</v>
      </c>
      <c r="N79" s="482">
        <f t="shared" si="34"/>
        <v>218.88000000000011</v>
      </c>
      <c r="O79" s="103"/>
      <c r="P79" s="108">
        <v>0</v>
      </c>
      <c r="Q79" s="109">
        <f t="shared" si="35"/>
        <v>0</v>
      </c>
      <c r="R79" s="215"/>
      <c r="S79" s="215"/>
      <c r="T79" s="215"/>
      <c r="U79" s="215"/>
      <c r="V79" s="215"/>
      <c r="W79" s="215"/>
      <c r="X79" s="215"/>
      <c r="Y79" s="215"/>
      <c r="Z79" s="215"/>
      <c r="AA79" s="215"/>
    </row>
    <row r="80" spans="1:30" s="216" customFormat="1" ht="25.5" customHeight="1" x14ac:dyDescent="0.25">
      <c r="A80" s="510">
        <v>497201100</v>
      </c>
      <c r="B80" s="223"/>
      <c r="C80" s="315" t="s">
        <v>241</v>
      </c>
      <c r="D80" s="316">
        <f>VLOOKUP(A80,'сводный прайс'!A:H,2,FALSE)</f>
        <v>122461</v>
      </c>
      <c r="E80" s="652" t="s">
        <v>232</v>
      </c>
      <c r="F80" s="652"/>
      <c r="G80" s="652"/>
      <c r="H80" s="483">
        <f>VLOOKUP(A80,'сводный прайс'!A:H,7,FALSE)</f>
        <v>1478.4</v>
      </c>
      <c r="I80" s="653">
        <f>VLOOKUP(A80,'сводный прайс'!A:H,8,FALSE)</f>
        <v>1256.6400000000001</v>
      </c>
      <c r="J80" s="654"/>
      <c r="K80" s="103"/>
      <c r="L80" s="171">
        <f t="shared" si="32"/>
        <v>1478.4</v>
      </c>
      <c r="M80" s="190">
        <f t="shared" si="33"/>
        <v>0.17647058823529416</v>
      </c>
      <c r="N80" s="482">
        <f t="shared" si="34"/>
        <v>221.76</v>
      </c>
      <c r="O80" s="103"/>
      <c r="P80" s="108">
        <v>0</v>
      </c>
      <c r="Q80" s="109">
        <f t="shared" si="35"/>
        <v>0</v>
      </c>
      <c r="R80" s="215"/>
      <c r="S80" s="215"/>
      <c r="T80" s="215"/>
      <c r="U80" s="215"/>
      <c r="V80" s="215"/>
      <c r="W80" s="215"/>
      <c r="X80" s="215"/>
      <c r="Y80" s="215"/>
      <c r="Z80" s="215"/>
      <c r="AA80" s="215"/>
    </row>
    <row r="81" spans="1:27" s="216" customFormat="1" ht="25.5" customHeight="1" x14ac:dyDescent="0.25">
      <c r="A81" s="510">
        <v>4009218</v>
      </c>
      <c r="B81" s="223"/>
      <c r="C81" s="182" t="s">
        <v>42</v>
      </c>
      <c r="D81" s="177" t="e">
        <f>VLOOKUP(A81,'сводный прайс'!A:H,2,FALSE)</f>
        <v>#N/A</v>
      </c>
      <c r="E81" s="657" t="s">
        <v>232</v>
      </c>
      <c r="F81" s="658"/>
      <c r="G81" s="662"/>
      <c r="H81" s="483" t="e">
        <f>VLOOKUP(A81,'сводный прайс'!A:H,7,FALSE)</f>
        <v>#N/A</v>
      </c>
      <c r="I81" s="653" t="e">
        <f>VLOOKUP(A81,'сводный прайс'!A:H,8,FALSE)</f>
        <v>#N/A</v>
      </c>
      <c r="J81" s="654"/>
      <c r="K81" s="103"/>
      <c r="L81" s="171" t="e">
        <f t="shared" si="32"/>
        <v>#N/A</v>
      </c>
      <c r="M81" s="190" t="str">
        <f t="shared" si="33"/>
        <v>-</v>
      </c>
      <c r="N81" s="482" t="str">
        <f t="shared" si="34"/>
        <v>-</v>
      </c>
      <c r="O81" s="103"/>
      <c r="P81" s="108">
        <v>0</v>
      </c>
      <c r="Q81" s="109" t="e">
        <f t="shared" si="35"/>
        <v>#N/A</v>
      </c>
      <c r="R81" s="317" t="s">
        <v>242</v>
      </c>
      <c r="S81" s="215"/>
      <c r="T81" s="215"/>
      <c r="U81" s="215"/>
      <c r="V81" s="215"/>
      <c r="W81" s="215"/>
      <c r="X81" s="215"/>
      <c r="Y81" s="215"/>
      <c r="Z81" s="215"/>
      <c r="AA81" s="215"/>
    </row>
    <row r="82" spans="1:27" s="216" customFormat="1" ht="21.75" customHeight="1" x14ac:dyDescent="0.25">
      <c r="A82" s="510">
        <v>4009220</v>
      </c>
      <c r="B82" s="223"/>
      <c r="C82" s="199" t="s">
        <v>43</v>
      </c>
      <c r="D82" s="177">
        <f>VLOOKUP(A82,'сводный прайс'!A:H,2,FALSE)</f>
        <v>81788</v>
      </c>
      <c r="E82" s="652" t="s">
        <v>231</v>
      </c>
      <c r="F82" s="652"/>
      <c r="G82" s="652"/>
      <c r="H82" s="483">
        <f>VLOOKUP(A82,'сводный прайс'!A:H,7,FALSE)</f>
        <v>3234.4</v>
      </c>
      <c r="I82" s="653">
        <f>VLOOKUP(A82,'сводный прайс'!A:H,8,FALSE)</f>
        <v>2749.24</v>
      </c>
      <c r="J82" s="654"/>
      <c r="K82" s="103"/>
      <c r="L82" s="171">
        <f t="shared" si="32"/>
        <v>3234.4</v>
      </c>
      <c r="M82" s="190">
        <f t="shared" si="33"/>
        <v>0.17647058823529416</v>
      </c>
      <c r="N82" s="482">
        <f t="shared" si="34"/>
        <v>485.16000000000031</v>
      </c>
      <c r="O82" s="103"/>
      <c r="P82" s="108">
        <v>0</v>
      </c>
      <c r="Q82" s="109">
        <f t="shared" si="35"/>
        <v>0</v>
      </c>
      <c r="R82" s="215"/>
      <c r="S82" s="215"/>
      <c r="T82" s="215"/>
      <c r="U82" s="215"/>
      <c r="V82" s="215"/>
      <c r="W82" s="215"/>
      <c r="X82" s="215"/>
      <c r="Y82" s="215"/>
      <c r="Z82" s="215"/>
      <c r="AA82" s="215"/>
    </row>
    <row r="83" spans="1:27" s="216" customFormat="1" ht="12.75" customHeight="1" x14ac:dyDescent="0.25">
      <c r="A83" s="511">
        <v>499204700</v>
      </c>
      <c r="B83" s="224"/>
      <c r="C83" s="199" t="s">
        <v>45</v>
      </c>
      <c r="D83" s="177">
        <f>VLOOKUP(A83,'сводный прайс'!A:H,2,FALSE)</f>
        <v>104958</v>
      </c>
      <c r="E83" s="652" t="s">
        <v>170</v>
      </c>
      <c r="F83" s="652"/>
      <c r="G83" s="652"/>
      <c r="H83" s="483">
        <f>VLOOKUP(A83,'сводный прайс'!A:H,7,FALSE)</f>
        <v>2497.6</v>
      </c>
      <c r="I83" s="653">
        <f>VLOOKUP(A83,'сводный прайс'!A:H,8,FALSE)</f>
        <v>2122.96</v>
      </c>
      <c r="J83" s="654"/>
      <c r="K83" s="103"/>
      <c r="L83" s="171">
        <f t="shared" si="32"/>
        <v>2497.6</v>
      </c>
      <c r="M83" s="190">
        <f t="shared" si="33"/>
        <v>0.17647058823529416</v>
      </c>
      <c r="N83" s="482">
        <f t="shared" si="34"/>
        <v>374.63999999999987</v>
      </c>
      <c r="O83" s="103"/>
      <c r="P83" s="108">
        <v>0</v>
      </c>
      <c r="Q83" s="109">
        <f t="shared" si="35"/>
        <v>0</v>
      </c>
      <c r="R83" s="215"/>
      <c r="S83" s="215"/>
      <c r="T83" s="215"/>
      <c r="U83" s="215"/>
      <c r="V83" s="215"/>
      <c r="W83" s="215"/>
      <c r="X83" s="215"/>
      <c r="Y83" s="215"/>
      <c r="Z83" s="215"/>
      <c r="AA83" s="215"/>
    </row>
    <row r="84" spans="1:27" s="216" customFormat="1" ht="12.75" customHeight="1" thickBot="1" x14ac:dyDescent="0.3">
      <c r="A84" s="519">
        <v>499201600</v>
      </c>
      <c r="B84" s="237"/>
      <c r="C84" s="318" t="s">
        <v>229</v>
      </c>
      <c r="D84" s="250">
        <f>VLOOKUP(A84,'сводный прайс'!A:H,2,FALSE)</f>
        <v>104960</v>
      </c>
      <c r="E84" s="676" t="s">
        <v>171</v>
      </c>
      <c r="F84" s="676"/>
      <c r="G84" s="676"/>
      <c r="H84" s="169">
        <f>VLOOKUP(A84,'сводный прайс'!A:H,7,FALSE)</f>
        <v>4109.6000000000004</v>
      </c>
      <c r="I84" s="655">
        <f>VLOOKUP(A84,'сводный прайс'!A:H,8,FALSE)</f>
        <v>3493.16</v>
      </c>
      <c r="J84" s="656"/>
      <c r="K84" s="443"/>
      <c r="L84" s="172">
        <f t="shared" si="32"/>
        <v>4109.6000000000004</v>
      </c>
      <c r="M84" s="193">
        <f t="shared" si="33"/>
        <v>0.17647058823529438</v>
      </c>
      <c r="N84" s="493">
        <f t="shared" si="34"/>
        <v>616.44000000000051</v>
      </c>
      <c r="O84" s="103"/>
      <c r="P84" s="174">
        <v>0</v>
      </c>
      <c r="Q84" s="136">
        <f t="shared" si="35"/>
        <v>0</v>
      </c>
      <c r="R84" s="215"/>
      <c r="S84" s="215"/>
      <c r="T84" s="215"/>
      <c r="U84" s="215"/>
      <c r="V84" s="215"/>
      <c r="W84" s="215"/>
      <c r="X84" s="215"/>
      <c r="Y84" s="215"/>
      <c r="Z84" s="215"/>
      <c r="AA84" s="215"/>
    </row>
    <row r="85" spans="1:27" s="202" customFormat="1" ht="13.5" thickBot="1" x14ac:dyDescent="0.3">
      <c r="A85" s="238"/>
      <c r="B85" s="239"/>
      <c r="C85" s="240"/>
      <c r="D85" s="241"/>
      <c r="K85" s="242"/>
      <c r="L85" s="243"/>
      <c r="O85" s="242"/>
    </row>
    <row r="86" spans="1:27" s="202" customFormat="1" ht="24.75" customHeight="1" thickBot="1" x14ac:dyDescent="0.3">
      <c r="A86" s="238"/>
      <c r="B86" s="239"/>
      <c r="C86" s="240"/>
      <c r="D86" s="241"/>
      <c r="K86" s="242"/>
      <c r="L86" s="708" t="s">
        <v>153</v>
      </c>
      <c r="M86" s="709"/>
      <c r="N86" s="709"/>
      <c r="O86" s="151"/>
      <c r="P86" s="572" t="e">
        <f>SUM(Q5:Q9)+SUM(Q11:Q13)+SUM(Q15:Q16)+SUM(Q19:Q30)+SUM(Q32:Q46)+SUM(Q48:Q58)+SUM(Q60:Q76)+SUM(Q78:Q84)</f>
        <v>#N/A</v>
      </c>
      <c r="Q86" s="573"/>
    </row>
    <row r="87" spans="1:27" s="202" customFormat="1" x14ac:dyDescent="0.25">
      <c r="A87" s="238"/>
      <c r="B87" s="239"/>
      <c r="C87" s="240"/>
      <c r="D87" s="241"/>
      <c r="K87" s="242"/>
      <c r="L87" s="243"/>
      <c r="O87" s="242"/>
    </row>
    <row r="88" spans="1:27" s="202" customFormat="1" x14ac:dyDescent="0.25">
      <c r="A88" s="238"/>
      <c r="B88" s="239"/>
      <c r="C88" s="240"/>
      <c r="D88" s="241"/>
      <c r="K88" s="242"/>
      <c r="L88" s="243"/>
      <c r="O88" s="242"/>
    </row>
    <row r="89" spans="1:27" s="202" customFormat="1" x14ac:dyDescent="0.25">
      <c r="A89" s="238"/>
      <c r="B89" s="239"/>
      <c r="C89" s="240"/>
      <c r="D89" s="241"/>
      <c r="K89" s="242"/>
      <c r="L89" s="243"/>
      <c r="O89" s="242"/>
    </row>
    <row r="90" spans="1:27" s="202" customFormat="1" x14ac:dyDescent="0.25">
      <c r="A90" s="238"/>
      <c r="B90" s="239"/>
      <c r="C90" s="240"/>
      <c r="D90" s="241"/>
      <c r="K90" s="242"/>
      <c r="L90" s="243"/>
      <c r="O90" s="242"/>
    </row>
    <row r="91" spans="1:27" s="202" customFormat="1" x14ac:dyDescent="0.25">
      <c r="A91" s="238"/>
      <c r="B91" s="239"/>
      <c r="C91" s="240"/>
      <c r="D91" s="241"/>
      <c r="K91" s="242"/>
      <c r="L91" s="243"/>
      <c r="O91" s="242"/>
    </row>
    <row r="92" spans="1:27" s="202" customFormat="1" x14ac:dyDescent="0.25">
      <c r="A92" s="238"/>
      <c r="B92" s="239"/>
      <c r="C92" s="240"/>
      <c r="D92" s="241"/>
      <c r="K92" s="242"/>
      <c r="L92" s="243"/>
      <c r="O92" s="242"/>
    </row>
    <row r="93" spans="1:27" s="202" customFormat="1" x14ac:dyDescent="0.25">
      <c r="A93" s="238"/>
      <c r="B93" s="239"/>
      <c r="C93" s="240"/>
      <c r="D93" s="241"/>
      <c r="K93" s="242"/>
      <c r="L93" s="243"/>
      <c r="O93" s="242"/>
    </row>
    <row r="94" spans="1:27" s="202" customFormat="1" x14ac:dyDescent="0.25">
      <c r="A94" s="238"/>
      <c r="B94" s="239"/>
      <c r="C94" s="240"/>
      <c r="D94" s="241"/>
      <c r="K94" s="242"/>
      <c r="L94" s="243"/>
      <c r="O94" s="242"/>
    </row>
    <row r="95" spans="1:27" s="202" customFormat="1" x14ac:dyDescent="0.25">
      <c r="A95" s="238"/>
      <c r="B95" s="239"/>
      <c r="C95" s="240"/>
      <c r="D95" s="241"/>
      <c r="K95" s="242"/>
      <c r="L95" s="243"/>
      <c r="O95" s="242"/>
    </row>
    <row r="96" spans="1:27" s="202" customFormat="1" x14ac:dyDescent="0.25">
      <c r="A96" s="238"/>
      <c r="B96" s="239"/>
      <c r="C96" s="240"/>
      <c r="D96" s="241"/>
      <c r="K96" s="242"/>
      <c r="L96" s="243"/>
      <c r="O96" s="242"/>
    </row>
    <row r="97" spans="1:15" s="202" customFormat="1" x14ac:dyDescent="0.25">
      <c r="A97" s="238"/>
      <c r="B97" s="239"/>
      <c r="C97" s="240"/>
      <c r="D97" s="241"/>
      <c r="K97" s="242"/>
      <c r="L97" s="243"/>
      <c r="O97" s="242"/>
    </row>
    <row r="98" spans="1:15" s="202" customFormat="1" x14ac:dyDescent="0.25">
      <c r="A98" s="238"/>
      <c r="B98" s="239"/>
      <c r="C98" s="240"/>
      <c r="D98" s="241"/>
      <c r="K98" s="242"/>
      <c r="L98" s="243"/>
      <c r="O98" s="242"/>
    </row>
    <row r="99" spans="1:15" s="202" customFormat="1" x14ac:dyDescent="0.25">
      <c r="A99" s="238"/>
      <c r="B99" s="239"/>
      <c r="C99" s="240"/>
      <c r="D99" s="241"/>
      <c r="K99" s="242"/>
      <c r="L99" s="243"/>
      <c r="O99" s="242"/>
    </row>
    <row r="100" spans="1:15" s="202" customFormat="1" x14ac:dyDescent="0.25">
      <c r="A100" s="238"/>
      <c r="B100" s="239"/>
      <c r="C100" s="240"/>
      <c r="D100" s="241"/>
      <c r="K100" s="242"/>
      <c r="L100" s="243"/>
      <c r="O100" s="242"/>
    </row>
    <row r="101" spans="1:15" s="202" customFormat="1" x14ac:dyDescent="0.25">
      <c r="A101" s="238"/>
      <c r="B101" s="239"/>
      <c r="C101" s="240"/>
      <c r="D101" s="241"/>
      <c r="K101" s="242"/>
      <c r="L101" s="243"/>
      <c r="O101" s="242"/>
    </row>
    <row r="102" spans="1:15" s="202" customFormat="1" x14ac:dyDescent="0.25">
      <c r="A102" s="238"/>
      <c r="B102" s="239"/>
      <c r="C102" s="240"/>
      <c r="D102" s="241"/>
      <c r="K102" s="242"/>
      <c r="L102" s="243"/>
      <c r="O102" s="242"/>
    </row>
    <row r="103" spans="1:15" s="202" customFormat="1" x14ac:dyDescent="0.25">
      <c r="A103" s="238"/>
      <c r="B103" s="239"/>
      <c r="C103" s="240"/>
      <c r="D103" s="241"/>
      <c r="K103" s="242"/>
      <c r="L103" s="243"/>
      <c r="O103" s="242"/>
    </row>
    <row r="104" spans="1:15" s="202" customFormat="1" x14ac:dyDescent="0.25">
      <c r="A104" s="238"/>
      <c r="B104" s="239"/>
      <c r="C104" s="240"/>
      <c r="D104" s="241"/>
      <c r="K104" s="242"/>
      <c r="L104" s="243"/>
      <c r="O104" s="242"/>
    </row>
    <row r="105" spans="1:15" s="202" customFormat="1" x14ac:dyDescent="0.25">
      <c r="A105" s="238"/>
      <c r="B105" s="239"/>
      <c r="C105" s="240"/>
      <c r="D105" s="241"/>
      <c r="K105" s="242"/>
      <c r="L105" s="243"/>
      <c r="O105" s="242"/>
    </row>
    <row r="106" spans="1:15" s="202" customFormat="1" x14ac:dyDescent="0.25">
      <c r="A106" s="238"/>
      <c r="B106" s="239"/>
      <c r="C106" s="240"/>
      <c r="D106" s="241"/>
      <c r="K106" s="242"/>
      <c r="L106" s="243"/>
      <c r="O106" s="242"/>
    </row>
    <row r="107" spans="1:15" s="202" customFormat="1" x14ac:dyDescent="0.25">
      <c r="A107" s="238"/>
      <c r="B107" s="239"/>
      <c r="C107" s="240"/>
      <c r="D107" s="241"/>
      <c r="K107" s="242"/>
      <c r="L107" s="243"/>
      <c r="O107" s="242"/>
    </row>
    <row r="108" spans="1:15" s="202" customFormat="1" x14ac:dyDescent="0.25">
      <c r="A108" s="238"/>
      <c r="B108" s="239"/>
      <c r="C108" s="240"/>
      <c r="D108" s="241"/>
      <c r="K108" s="242"/>
      <c r="L108" s="243"/>
      <c r="O108" s="242"/>
    </row>
    <row r="109" spans="1:15" s="202" customFormat="1" x14ac:dyDescent="0.25">
      <c r="A109" s="238"/>
      <c r="B109" s="239"/>
      <c r="C109" s="240"/>
      <c r="D109" s="241"/>
      <c r="K109" s="242"/>
      <c r="L109" s="243"/>
      <c r="O109" s="242"/>
    </row>
    <row r="110" spans="1:15" s="202" customFormat="1" x14ac:dyDescent="0.25">
      <c r="A110" s="238"/>
      <c r="B110" s="239"/>
      <c r="C110" s="240"/>
      <c r="D110" s="241"/>
      <c r="K110" s="242"/>
      <c r="L110" s="243"/>
      <c r="O110" s="242"/>
    </row>
    <row r="111" spans="1:15" s="202" customFormat="1" x14ac:dyDescent="0.25">
      <c r="A111" s="238"/>
      <c r="B111" s="239"/>
      <c r="C111" s="240"/>
      <c r="D111" s="241"/>
      <c r="K111" s="242"/>
      <c r="L111" s="243"/>
      <c r="O111" s="242"/>
    </row>
    <row r="112" spans="1:15" s="202" customFormat="1" x14ac:dyDescent="0.25">
      <c r="A112" s="238"/>
      <c r="B112" s="239"/>
      <c r="C112" s="240"/>
      <c r="D112" s="241"/>
      <c r="K112" s="242"/>
      <c r="L112" s="243"/>
      <c r="O112" s="242"/>
    </row>
    <row r="113" spans="1:15" s="202" customFormat="1" x14ac:dyDescent="0.25">
      <c r="A113" s="238"/>
      <c r="B113" s="239"/>
      <c r="C113" s="240"/>
      <c r="D113" s="241"/>
      <c r="K113" s="242"/>
      <c r="L113" s="243"/>
      <c r="O113" s="242"/>
    </row>
    <row r="114" spans="1:15" s="202" customFormat="1" x14ac:dyDescent="0.25">
      <c r="A114" s="238"/>
      <c r="B114" s="239"/>
      <c r="C114" s="240"/>
      <c r="D114" s="241"/>
      <c r="K114" s="242"/>
      <c r="L114" s="243"/>
      <c r="O114" s="242"/>
    </row>
    <row r="115" spans="1:15" s="202" customFormat="1" x14ac:dyDescent="0.25">
      <c r="A115" s="238"/>
      <c r="B115" s="239"/>
      <c r="C115" s="240"/>
      <c r="D115" s="241"/>
      <c r="K115" s="242"/>
      <c r="L115" s="243"/>
      <c r="O115" s="242"/>
    </row>
    <row r="116" spans="1:15" s="202" customFormat="1" x14ac:dyDescent="0.25">
      <c r="A116" s="238"/>
      <c r="B116" s="239"/>
      <c r="C116" s="240"/>
      <c r="D116" s="241"/>
      <c r="K116" s="242"/>
      <c r="L116" s="243"/>
      <c r="O116" s="242"/>
    </row>
    <row r="117" spans="1:15" s="202" customFormat="1" x14ac:dyDescent="0.25">
      <c r="A117" s="238"/>
      <c r="B117" s="239"/>
      <c r="C117" s="240"/>
      <c r="D117" s="241"/>
      <c r="K117" s="242"/>
      <c r="L117" s="243"/>
      <c r="O117" s="242"/>
    </row>
    <row r="118" spans="1:15" s="202" customFormat="1" x14ac:dyDescent="0.25">
      <c r="A118" s="238"/>
      <c r="B118" s="239"/>
      <c r="C118" s="240"/>
      <c r="D118" s="241"/>
      <c r="K118" s="242"/>
      <c r="L118" s="243"/>
      <c r="O118" s="242"/>
    </row>
    <row r="119" spans="1:15" s="202" customFormat="1" x14ac:dyDescent="0.25">
      <c r="A119" s="238"/>
      <c r="B119" s="239"/>
      <c r="C119" s="240"/>
      <c r="D119" s="241"/>
      <c r="K119" s="242"/>
      <c r="L119" s="243"/>
      <c r="O119" s="242"/>
    </row>
    <row r="120" spans="1:15" s="202" customFormat="1" x14ac:dyDescent="0.25">
      <c r="A120" s="238"/>
      <c r="B120" s="239"/>
      <c r="C120" s="240"/>
      <c r="D120" s="241"/>
      <c r="K120" s="242"/>
      <c r="L120" s="243"/>
      <c r="O120" s="242"/>
    </row>
    <row r="121" spans="1:15" s="202" customFormat="1" x14ac:dyDescent="0.25">
      <c r="A121" s="238"/>
      <c r="B121" s="239"/>
      <c r="C121" s="240"/>
      <c r="D121" s="241"/>
      <c r="K121" s="242"/>
      <c r="L121" s="243"/>
      <c r="O121" s="242"/>
    </row>
    <row r="122" spans="1:15" s="202" customFormat="1" x14ac:dyDescent="0.25">
      <c r="A122" s="238"/>
      <c r="B122" s="239"/>
      <c r="C122" s="240"/>
      <c r="D122" s="241"/>
      <c r="K122" s="242"/>
      <c r="L122" s="243"/>
      <c r="O122" s="242"/>
    </row>
    <row r="123" spans="1:15" s="202" customFormat="1" x14ac:dyDescent="0.25">
      <c r="A123" s="238"/>
      <c r="B123" s="239"/>
      <c r="C123" s="240"/>
      <c r="D123" s="241"/>
      <c r="K123" s="242"/>
      <c r="L123" s="243"/>
      <c r="O123" s="242"/>
    </row>
  </sheetData>
  <protectedRanges>
    <protectedRange sqref="I17:K17 C67:D67 E2:E3 L1 G1:H1 B10 B14 B18 E4:F14 E15:E16 E17:F18 B1:B4 C4:C18 I4:J4 L4:L13 O17:O18 P4:Q4 H4:H13 L15:L17 M10:Q10 P18:Q18 I10:K10 L31:N31 D22:D24 D32:D46 H32:H46 H77:J77 G66:G67 E66:E67 D60:D66 D48:D58 D68:D76 C25:E30 H78:H84 L78:L84 L47:N47 P31:Q31 H31:J31 L59:N59 P47:Q47 H47:J47 L77:N77 P59:Q59 H59:J59 G2:G18 P77:Q77 H48:H58 L60:L76 H60:H76 D78:D84 M4:N4 L32:L46 L48:L58 I18:N18 H14:Q14 G25:G30 L19:L30 H15:H30 D1:D21" name="Диапазон1_1"/>
    <protectedRange sqref="H2:H3" name="Диапазон1_1_1_3_2"/>
    <protectedRange sqref="I2:K3 K4 O2:O4 K31 O31 K47 O47 K59 O59 K77 O77" name="Диапазон1_1_1_4_1_1"/>
    <protectedRange sqref="M2:N2" name="Диапазон1_1_1_5"/>
    <protectedRange sqref="L2:L3" name="Диапазон1_1_1_2_1"/>
    <protectedRange sqref="M3:N3" name="Диапазон1_1_1_6"/>
    <protectedRange sqref="P1" name="Диапазон1_1_1_1_1"/>
    <protectedRange sqref="E38 B31 E37:F37 F34:G34 D31:G31 G60:G63 B40:B43 C46 G48 E64 G65 E49 C32:C33 E32:G33 E34:E36 G35:G39 E40:G46" name="Диапазон1_1_5"/>
    <protectedRange sqref="D59:G59 B47 D47:G47 B59" name="Диапазон1_1_2_2"/>
    <protectedRange sqref="C57:C58 C75:C76" name="Диапазон1_1_4_1_1"/>
    <protectedRange sqref="E57:F58 E75:F76" name="Диапазон1_1_4_1_2"/>
    <protectedRange sqref="E52:F56 E70:F74" name="Диапазон1_1_6"/>
    <protectedRange sqref="C20 G20 C22:C24 G22:G24 C79 G79 G81:G84 E20 E79 E22:E24 C81:C84 E81:E84" name="Диапазон1_1_1"/>
    <protectedRange sqref="C19 G19 C78 G78" name="Диапазон1_1_1_1"/>
    <protectedRange sqref="C21 G21 E21 C80 G80 E80" name="Диапазон1_1_2"/>
  </protectedRanges>
  <mergeCells count="180">
    <mergeCell ref="L86:N86"/>
    <mergeCell ref="P2:Q2"/>
    <mergeCell ref="B1:N1"/>
    <mergeCell ref="H2:H3"/>
    <mergeCell ref="G11:G13"/>
    <mergeCell ref="G15:G16"/>
    <mergeCell ref="E15:F15"/>
    <mergeCell ref="E16:F16"/>
    <mergeCell ref="I8:J8"/>
    <mergeCell ref="I9:J9"/>
    <mergeCell ref="B5:B7"/>
    <mergeCell ref="B8:B9"/>
    <mergeCell ref="E11:F11"/>
    <mergeCell ref="E12:F12"/>
    <mergeCell ref="E13:F13"/>
    <mergeCell ref="M2:N2"/>
    <mergeCell ref="B2:C3"/>
    <mergeCell ref="D2:D3"/>
    <mergeCell ref="E2:F3"/>
    <mergeCell ref="G2:G3"/>
    <mergeCell ref="I2:J3"/>
    <mergeCell ref="I5:J5"/>
    <mergeCell ref="I6:J6"/>
    <mergeCell ref="I7:J7"/>
    <mergeCell ref="E48:F48"/>
    <mergeCell ref="I11:J11"/>
    <mergeCell ref="I12:J12"/>
    <mergeCell ref="I13:J13"/>
    <mergeCell ref="I58:J58"/>
    <mergeCell ref="I56:J56"/>
    <mergeCell ref="I57:J57"/>
    <mergeCell ref="I54:J54"/>
    <mergeCell ref="I55:J55"/>
    <mergeCell ref="I52:J52"/>
    <mergeCell ref="I15:J15"/>
    <mergeCell ref="I16:J16"/>
    <mergeCell ref="I51:J51"/>
    <mergeCell ref="I49:J49"/>
    <mergeCell ref="I17:J17"/>
    <mergeCell ref="I33:J33"/>
    <mergeCell ref="J34:J36"/>
    <mergeCell ref="E74:G74"/>
    <mergeCell ref="I74:J74"/>
    <mergeCell ref="C75:C76"/>
    <mergeCell ref="E75:G75"/>
    <mergeCell ref="C68:C69"/>
    <mergeCell ref="E76:G76"/>
    <mergeCell ref="E61:G61"/>
    <mergeCell ref="E64:G64"/>
    <mergeCell ref="E65:G65"/>
    <mergeCell ref="I68:J68"/>
    <mergeCell ref="I69:J69"/>
    <mergeCell ref="I70:J70"/>
    <mergeCell ref="I71:J71"/>
    <mergeCell ref="C34:C36"/>
    <mergeCell ref="C37:C39"/>
    <mergeCell ref="I32:J32"/>
    <mergeCell ref="E25:G25"/>
    <mergeCell ref="I25:J25"/>
    <mergeCell ref="I26:J26"/>
    <mergeCell ref="I27:J27"/>
    <mergeCell ref="I28:J28"/>
    <mergeCell ref="E26:G26"/>
    <mergeCell ref="E27:G27"/>
    <mergeCell ref="E28:G28"/>
    <mergeCell ref="E29:G29"/>
    <mergeCell ref="E30:G30"/>
    <mergeCell ref="C40:C42"/>
    <mergeCell ref="C43:C46"/>
    <mergeCell ref="P37:P39"/>
    <mergeCell ref="Q37:Q39"/>
    <mergeCell ref="L40:L42"/>
    <mergeCell ref="M40:M42"/>
    <mergeCell ref="N40:N42"/>
    <mergeCell ref="J43:J46"/>
    <mergeCell ref="L43:L46"/>
    <mergeCell ref="E37:E39"/>
    <mergeCell ref="F37:F39"/>
    <mergeCell ref="J37:J39"/>
    <mergeCell ref="E40:E42"/>
    <mergeCell ref="F40:F42"/>
    <mergeCell ref="J40:J42"/>
    <mergeCell ref="E43:E46"/>
    <mergeCell ref="F43:F46"/>
    <mergeCell ref="C50:C51"/>
    <mergeCell ref="C52:C56"/>
    <mergeCell ref="C57:C58"/>
    <mergeCell ref="E81:G81"/>
    <mergeCell ref="I81:J81"/>
    <mergeCell ref="E82:G82"/>
    <mergeCell ref="I82:J82"/>
    <mergeCell ref="E83:G83"/>
    <mergeCell ref="I83:J83"/>
    <mergeCell ref="E53:G53"/>
    <mergeCell ref="E54:G54"/>
    <mergeCell ref="E55:G55"/>
    <mergeCell ref="E72:G72"/>
    <mergeCell ref="C60:C61"/>
    <mergeCell ref="E60:G60"/>
    <mergeCell ref="C64:C65"/>
    <mergeCell ref="C66:C67"/>
    <mergeCell ref="I65:J65"/>
    <mergeCell ref="J66:J67"/>
    <mergeCell ref="I75:J75"/>
    <mergeCell ref="C70:C74"/>
    <mergeCell ref="I72:J72"/>
    <mergeCell ref="E73:G73"/>
    <mergeCell ref="I73:J73"/>
    <mergeCell ref="E84:G84"/>
    <mergeCell ref="I84:J84"/>
    <mergeCell ref="I76:J76"/>
    <mergeCell ref="I63:J63"/>
    <mergeCell ref="I64:J64"/>
    <mergeCell ref="I62:J62"/>
    <mergeCell ref="J60:J61"/>
    <mergeCell ref="E58:G58"/>
    <mergeCell ref="E56:G56"/>
    <mergeCell ref="E57:G57"/>
    <mergeCell ref="E68:G68"/>
    <mergeCell ref="E78:G78"/>
    <mergeCell ref="I78:J78"/>
    <mergeCell ref="E79:G79"/>
    <mergeCell ref="I79:J79"/>
    <mergeCell ref="E80:G80"/>
    <mergeCell ref="I80:J80"/>
    <mergeCell ref="E63:G63"/>
    <mergeCell ref="E62:G62"/>
    <mergeCell ref="E66:G66"/>
    <mergeCell ref="E67:G67"/>
    <mergeCell ref="E69:G69"/>
    <mergeCell ref="E70:G70"/>
    <mergeCell ref="E71:G71"/>
    <mergeCell ref="P86:Q86"/>
    <mergeCell ref="L34:L36"/>
    <mergeCell ref="M34:M36"/>
    <mergeCell ref="N34:N36"/>
    <mergeCell ref="P34:P36"/>
    <mergeCell ref="Q34:Q36"/>
    <mergeCell ref="L37:L39"/>
    <mergeCell ref="M37:M39"/>
    <mergeCell ref="N37:N39"/>
    <mergeCell ref="P40:P42"/>
    <mergeCell ref="Q40:Q42"/>
    <mergeCell ref="M43:M46"/>
    <mergeCell ref="N43:N46"/>
    <mergeCell ref="P66:P67"/>
    <mergeCell ref="Q66:Q67"/>
    <mergeCell ref="L66:L67"/>
    <mergeCell ref="M66:M67"/>
    <mergeCell ref="N66:N67"/>
    <mergeCell ref="P43:P46"/>
    <mergeCell ref="Q43:Q46"/>
    <mergeCell ref="L60:L61"/>
    <mergeCell ref="M60:M61"/>
    <mergeCell ref="N60:N61"/>
    <mergeCell ref="P60:P61"/>
    <mergeCell ref="Q60:Q61"/>
    <mergeCell ref="E19:G19"/>
    <mergeCell ref="I19:J19"/>
    <mergeCell ref="E20:G20"/>
    <mergeCell ref="I20:J20"/>
    <mergeCell ref="E21:G21"/>
    <mergeCell ref="I21:J21"/>
    <mergeCell ref="E22:G22"/>
    <mergeCell ref="I22:J22"/>
    <mergeCell ref="E23:G23"/>
    <mergeCell ref="I23:J23"/>
    <mergeCell ref="E24:G24"/>
    <mergeCell ref="I24:J24"/>
    <mergeCell ref="I29:J29"/>
    <mergeCell ref="I30:J30"/>
    <mergeCell ref="I48:J48"/>
    <mergeCell ref="I53:J53"/>
    <mergeCell ref="E50:G50"/>
    <mergeCell ref="I50:J50"/>
    <mergeCell ref="E34:E36"/>
    <mergeCell ref="F34:F36"/>
    <mergeCell ref="E49:G49"/>
    <mergeCell ref="E52:G52"/>
    <mergeCell ref="E51:G51"/>
  </mergeCells>
  <conditionalFormatting sqref="A11:B13">
    <cfRule type="duplicateValues" dxfId="37" priority="6"/>
  </conditionalFormatting>
  <conditionalFormatting sqref="A50:A51">
    <cfRule type="duplicateValues" dxfId="36" priority="4"/>
  </conditionalFormatting>
  <conditionalFormatting sqref="A52:A56">
    <cfRule type="duplicateValues" dxfId="35" priority="3"/>
  </conditionalFormatting>
  <conditionalFormatting sqref="A68:A69">
    <cfRule type="duplicateValues" dxfId="34" priority="2"/>
  </conditionalFormatting>
  <conditionalFormatting sqref="A70:A74">
    <cfRule type="duplicateValues" dxfId="33" priority="1"/>
  </conditionalFormatting>
  <pageMargins left="0.25" right="0.25" top="0.75" bottom="0.75" header="0.3" footer="0.3"/>
  <pageSetup paperSize="9" scale="50" fitToHeight="2" orientation="portrait" r:id="rId1"/>
  <rowBreaks count="1" manualBreakCount="1">
    <brk id="30" min="1" max="16" man="1"/>
  </rowBreaks>
  <drawing r:id="rId2"/>
  <legacyDrawing r:id="rId3"/>
  <oleObjects>
    <mc:AlternateContent xmlns:mc="http://schemas.openxmlformats.org/markup-compatibility/2006">
      <mc:Choice Requires="x14">
        <oleObject progId="PBrush" shapeId="2049" r:id="rId4">
          <objectPr defaultSize="0" autoPict="0" r:id="rId5">
            <anchor moveWithCells="1" sizeWithCells="1">
              <from>
                <xdr:col>1</xdr:col>
                <xdr:colOff>1657350</xdr:colOff>
                <xdr:row>40</xdr:row>
                <xdr:rowOff>123825</xdr:rowOff>
              </from>
              <to>
                <xdr:col>1</xdr:col>
                <xdr:colOff>2333625</xdr:colOff>
                <xdr:row>42</xdr:row>
                <xdr:rowOff>533400</xdr:rowOff>
              </to>
            </anchor>
          </objectPr>
        </oleObject>
      </mc:Choice>
      <mc:Fallback>
        <oleObject progId="PBrush" shapeId="2049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</sheetPr>
  <dimension ref="A1:AJ123"/>
  <sheetViews>
    <sheetView view="pageBreakPreview" topLeftCell="B1" zoomScale="85" zoomScaleNormal="100" zoomScaleSheetLayoutView="85" workbookViewId="0">
      <pane ySplit="3" topLeftCell="A4" activePane="bottomLeft" state="frozen"/>
      <selection activeCell="B1" sqref="B1"/>
      <selection pane="bottomLeft" activeCell="B2" sqref="B2:C3"/>
    </sheetView>
  </sheetViews>
  <sheetFormatPr defaultColWidth="9.140625" defaultRowHeight="15" x14ac:dyDescent="0.25"/>
  <cols>
    <col min="1" max="1" width="3" style="6" hidden="1" customWidth="1"/>
    <col min="2" max="2" width="25.42578125" style="6" customWidth="1"/>
    <col min="3" max="3" width="13.140625" style="1" customWidth="1"/>
    <col min="4" max="4" width="8" style="7" customWidth="1"/>
    <col min="5" max="5" width="19.5703125" style="375" customWidth="1"/>
    <col min="6" max="6" width="47" style="1" customWidth="1"/>
    <col min="7" max="7" width="8" style="1" customWidth="1"/>
    <col min="8" max="8" width="12.5703125" style="376" customWidth="1"/>
    <col min="9" max="9" width="1.85546875" style="150" customWidth="1"/>
    <col min="10" max="10" width="9.85546875" style="1" customWidth="1"/>
    <col min="11" max="12" width="7.28515625" style="1" customWidth="1"/>
    <col min="13" max="13" width="2.5703125" style="242" customWidth="1"/>
    <col min="14" max="14" width="16.42578125" style="203" customWidth="1"/>
    <col min="15" max="15" width="9.85546875" style="203" customWidth="1"/>
    <col min="16" max="36" width="9.140625" style="149"/>
    <col min="37" max="16384" width="9.140625" style="1"/>
  </cols>
  <sheetData>
    <row r="1" spans="1:36" s="2" customFormat="1" ht="57.75" customHeight="1" thickBot="1" x14ac:dyDescent="0.25">
      <c r="A1" s="87"/>
      <c r="B1" s="742" t="s">
        <v>354</v>
      </c>
      <c r="C1" s="743"/>
      <c r="D1" s="743"/>
      <c r="E1" s="743"/>
      <c r="F1" s="743"/>
      <c r="G1" s="743"/>
      <c r="H1" s="743"/>
      <c r="I1" s="743"/>
      <c r="J1" s="743"/>
      <c r="K1" s="743"/>
      <c r="L1" s="744"/>
      <c r="M1" s="201"/>
      <c r="N1" s="355" t="s">
        <v>355</v>
      </c>
      <c r="O1" s="356">
        <v>0.28000000000000003</v>
      </c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  <c r="AH1" s="93"/>
      <c r="AI1" s="93"/>
      <c r="AJ1" s="93"/>
    </row>
    <row r="2" spans="1:36" s="3" customFormat="1" ht="34.5" customHeight="1" x14ac:dyDescent="0.25">
      <c r="A2" s="529" t="s">
        <v>0</v>
      </c>
      <c r="B2" s="608" t="s">
        <v>1</v>
      </c>
      <c r="C2" s="609"/>
      <c r="D2" s="612" t="s">
        <v>2</v>
      </c>
      <c r="E2" s="609"/>
      <c r="F2" s="612" t="s">
        <v>3</v>
      </c>
      <c r="G2" s="733" t="s">
        <v>356</v>
      </c>
      <c r="H2" s="729" t="s">
        <v>357</v>
      </c>
      <c r="I2" s="94"/>
      <c r="J2" s="444" t="s">
        <v>358</v>
      </c>
      <c r="K2" s="620" t="s">
        <v>12</v>
      </c>
      <c r="L2" s="602"/>
      <c r="M2" s="204"/>
      <c r="N2" s="710" t="s">
        <v>112</v>
      </c>
      <c r="O2" s="711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</row>
    <row r="3" spans="1:36" s="3" customFormat="1" ht="15" customHeight="1" x14ac:dyDescent="0.25">
      <c r="A3" s="529"/>
      <c r="B3" s="610"/>
      <c r="C3" s="611"/>
      <c r="D3" s="611"/>
      <c r="E3" s="611"/>
      <c r="F3" s="611"/>
      <c r="G3" s="715"/>
      <c r="H3" s="730"/>
      <c r="I3" s="94"/>
      <c r="J3" s="357">
        <v>-0.2</v>
      </c>
      <c r="K3" s="32" t="s">
        <v>10</v>
      </c>
      <c r="L3" s="358" t="s">
        <v>11</v>
      </c>
      <c r="M3" s="280"/>
      <c r="N3" s="211" t="s">
        <v>22</v>
      </c>
      <c r="O3" s="210" t="s">
        <v>235</v>
      </c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</row>
    <row r="4" spans="1:36" s="3" customFormat="1" ht="20.100000000000001" customHeight="1" x14ac:dyDescent="0.2">
      <c r="A4" s="529"/>
      <c r="B4" s="499" t="s">
        <v>359</v>
      </c>
      <c r="C4" s="500"/>
      <c r="D4" s="500"/>
      <c r="E4" s="500"/>
      <c r="F4" s="500"/>
      <c r="G4" s="495"/>
      <c r="H4" s="359"/>
      <c r="I4" s="98"/>
      <c r="J4" s="360"/>
      <c r="K4" s="361"/>
      <c r="L4" s="359"/>
      <c r="M4" s="103"/>
      <c r="N4" s="360"/>
      <c r="O4" s="359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</row>
    <row r="5" spans="1:36" s="3" customFormat="1" ht="50.25" customHeight="1" x14ac:dyDescent="0.2">
      <c r="A5" s="531">
        <v>493700500</v>
      </c>
      <c r="B5" s="728"/>
      <c r="C5" s="362" t="s">
        <v>302</v>
      </c>
      <c r="D5" s="471" t="s">
        <v>360</v>
      </c>
      <c r="E5" s="4" t="s">
        <v>361</v>
      </c>
      <c r="F5" s="475" t="s">
        <v>362</v>
      </c>
      <c r="G5" s="481">
        <f>VLOOKUP(A5,'сводный прайс'!A:H,7,FALSE)</f>
        <v>13486.4</v>
      </c>
      <c r="H5" s="482">
        <f>VLOOKUP(A5,'сводный прайс'!A:H,8,FALSE)</f>
        <v>9710.2099999999991</v>
      </c>
      <c r="I5" s="103"/>
      <c r="J5" s="171">
        <f>G5*(1+$J$3)</f>
        <v>10789.12</v>
      </c>
      <c r="K5" s="8">
        <f>IFERROR(J5/H5-1,"-")</f>
        <v>0.11111088225692356</v>
      </c>
      <c r="L5" s="106">
        <f>IFERROR(J5-H5,"-")</f>
        <v>1078.9100000000017</v>
      </c>
      <c r="M5" s="103"/>
      <c r="N5" s="108">
        <v>0</v>
      </c>
      <c r="O5" s="109">
        <f>N5*H5</f>
        <v>0</v>
      </c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</row>
    <row r="6" spans="1:36" s="3" customFormat="1" ht="48" customHeight="1" x14ac:dyDescent="0.2">
      <c r="A6" s="531">
        <v>493700600</v>
      </c>
      <c r="B6" s="728"/>
      <c r="C6" s="362" t="s">
        <v>301</v>
      </c>
      <c r="D6" s="471" t="s">
        <v>363</v>
      </c>
      <c r="E6" s="4" t="s">
        <v>364</v>
      </c>
      <c r="F6" s="475" t="s">
        <v>365</v>
      </c>
      <c r="G6" s="481">
        <f>VLOOKUP(A6,'сводный прайс'!A:H,7,FALSE)</f>
        <v>15109.6</v>
      </c>
      <c r="H6" s="482">
        <f>VLOOKUP(A6,'сводный прайс'!A:H,8,FALSE)</f>
        <v>10878.91</v>
      </c>
      <c r="I6" s="103"/>
      <c r="J6" s="171">
        <f t="shared" ref="J6:J7" si="0">G6*(1+$J$3)</f>
        <v>12087.68</v>
      </c>
      <c r="K6" s="8">
        <f t="shared" ref="K6:K7" si="1">IFERROR(J6/H6-1,"-")</f>
        <v>0.11111131537994168</v>
      </c>
      <c r="L6" s="106">
        <f t="shared" ref="L6:L7" si="2">IFERROR(J6-H6,"-")</f>
        <v>1208.7700000000004</v>
      </c>
      <c r="M6" s="103"/>
      <c r="N6" s="108">
        <v>0</v>
      </c>
      <c r="O6" s="109">
        <f>N6*H6</f>
        <v>0</v>
      </c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</row>
    <row r="7" spans="1:36" s="3" customFormat="1" ht="45" customHeight="1" x14ac:dyDescent="0.2">
      <c r="A7" s="531">
        <v>492700100</v>
      </c>
      <c r="B7" s="728"/>
      <c r="C7" s="362" t="s">
        <v>291</v>
      </c>
      <c r="D7" s="496" t="s">
        <v>366</v>
      </c>
      <c r="E7" s="475" t="s">
        <v>367</v>
      </c>
      <c r="F7" s="475" t="s">
        <v>368</v>
      </c>
      <c r="G7" s="481">
        <f>VLOOKUP(A7,'сводный прайс'!A:H,7,FALSE)</f>
        <v>17348.8</v>
      </c>
      <c r="H7" s="482">
        <f>VLOOKUP(A7,'сводный прайс'!A:H,8,FALSE)</f>
        <v>12491.14</v>
      </c>
      <c r="I7" s="103"/>
      <c r="J7" s="171">
        <f t="shared" si="0"/>
        <v>13879.04</v>
      </c>
      <c r="K7" s="8">
        <f t="shared" si="1"/>
        <v>0.11111075530335923</v>
      </c>
      <c r="L7" s="106">
        <f t="shared" si="2"/>
        <v>1387.9000000000015</v>
      </c>
      <c r="M7" s="103"/>
      <c r="N7" s="108">
        <v>0</v>
      </c>
      <c r="O7" s="109">
        <f>N7*H7</f>
        <v>0</v>
      </c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</row>
    <row r="8" spans="1:36" s="5" customFormat="1" ht="20.100000000000001" customHeight="1" x14ac:dyDescent="0.2">
      <c r="A8" s="533"/>
      <c r="B8" s="731" t="s">
        <v>369</v>
      </c>
      <c r="C8" s="732"/>
      <c r="D8" s="732"/>
      <c r="E8" s="732"/>
      <c r="F8" s="732"/>
      <c r="G8" s="495"/>
      <c r="H8" s="363"/>
      <c r="I8" s="113"/>
      <c r="J8" s="364"/>
      <c r="K8" s="361"/>
      <c r="L8" s="363"/>
      <c r="M8" s="103"/>
      <c r="N8" s="360"/>
      <c r="O8" s="359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02"/>
      <c r="AG8" s="102"/>
      <c r="AH8" s="102"/>
      <c r="AI8" s="102"/>
      <c r="AJ8" s="102"/>
    </row>
    <row r="9" spans="1:36" s="3" customFormat="1" ht="111.75" customHeight="1" x14ac:dyDescent="0.2">
      <c r="A9" s="531">
        <v>495700200</v>
      </c>
      <c r="B9" s="498"/>
      <c r="C9" s="362" t="s">
        <v>292</v>
      </c>
      <c r="D9" s="496" t="s">
        <v>370</v>
      </c>
      <c r="E9" s="475" t="s">
        <v>371</v>
      </c>
      <c r="F9" s="475" t="s">
        <v>563</v>
      </c>
      <c r="G9" s="481">
        <f>VLOOKUP(A9,'сводный прайс'!A:H,7,FALSE)</f>
        <v>37378.400000000001</v>
      </c>
      <c r="H9" s="482">
        <f>VLOOKUP(A9,'сводный прайс'!A:H,8,FALSE)</f>
        <v>26912.45</v>
      </c>
      <c r="I9" s="103"/>
      <c r="J9" s="171">
        <f t="shared" ref="J9" si="3">G9*(1+$J$3)</f>
        <v>29902.720000000001</v>
      </c>
      <c r="K9" s="8">
        <f t="shared" ref="K9" si="4">IFERROR(J9/H9-1,"-")</f>
        <v>0.11111102853883614</v>
      </c>
      <c r="L9" s="106">
        <f t="shared" ref="L9" si="5">IFERROR(J9-H9,"-")</f>
        <v>2990.2700000000004</v>
      </c>
      <c r="M9" s="251"/>
      <c r="N9" s="108">
        <v>0</v>
      </c>
      <c r="O9" s="109">
        <f>N9*H9</f>
        <v>0</v>
      </c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I9" s="95"/>
      <c r="AJ9" s="95"/>
    </row>
    <row r="10" spans="1:36" s="5" customFormat="1" ht="20.100000000000001" customHeight="1" x14ac:dyDescent="0.2">
      <c r="A10" s="530"/>
      <c r="B10" s="731" t="s">
        <v>372</v>
      </c>
      <c r="C10" s="732"/>
      <c r="D10" s="732"/>
      <c r="E10" s="732"/>
      <c r="F10" s="732"/>
      <c r="G10" s="495"/>
      <c r="H10" s="363"/>
      <c r="I10" s="113"/>
      <c r="J10" s="364"/>
      <c r="K10" s="361"/>
      <c r="L10" s="363"/>
      <c r="M10" s="103"/>
      <c r="N10" s="360"/>
      <c r="O10" s="359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</row>
    <row r="11" spans="1:36" s="3" customFormat="1" ht="54" customHeight="1" x14ac:dyDescent="0.2">
      <c r="A11" s="531">
        <v>494800100</v>
      </c>
      <c r="B11" s="604"/>
      <c r="C11" s="362" t="s">
        <v>294</v>
      </c>
      <c r="D11" s="496" t="s">
        <v>13</v>
      </c>
      <c r="E11" s="475" t="s">
        <v>373</v>
      </c>
      <c r="F11" s="475" t="s">
        <v>374</v>
      </c>
      <c r="G11" s="481">
        <f>VLOOKUP(A11,'сводный прайс'!A:H,7,FALSE)</f>
        <v>18704</v>
      </c>
      <c r="H11" s="482">
        <f>VLOOKUP(A11,'сводный прайс'!A:H,8,FALSE)</f>
        <v>13466.88</v>
      </c>
      <c r="I11" s="103"/>
      <c r="J11" s="171">
        <f t="shared" ref="J11:J13" si="6">G11*(1+$J$3)</f>
        <v>14963.2</v>
      </c>
      <c r="K11" s="8">
        <f t="shared" ref="K11:K13" si="7">IFERROR(J11/H11-1,"-")</f>
        <v>0.11111111111111116</v>
      </c>
      <c r="L11" s="106">
        <f t="shared" ref="L11:L13" si="8">IFERROR(J11-H11,"-")</f>
        <v>1496.3200000000015</v>
      </c>
      <c r="M11" s="103"/>
      <c r="N11" s="108">
        <v>0</v>
      </c>
      <c r="O11" s="109">
        <f>N11*H11</f>
        <v>0</v>
      </c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</row>
    <row r="12" spans="1:36" s="3" customFormat="1" ht="54" customHeight="1" x14ac:dyDescent="0.2">
      <c r="A12" s="531">
        <v>494800200</v>
      </c>
      <c r="B12" s="604"/>
      <c r="C12" s="362" t="s">
        <v>295</v>
      </c>
      <c r="D12" s="496" t="s">
        <v>14</v>
      </c>
      <c r="E12" s="475" t="s">
        <v>375</v>
      </c>
      <c r="F12" s="475" t="s">
        <v>374</v>
      </c>
      <c r="G12" s="481">
        <f>VLOOKUP(A12,'сводный прайс'!A:H,7,FALSE)</f>
        <v>21806.400000000001</v>
      </c>
      <c r="H12" s="482">
        <f>VLOOKUP(A12,'сводный прайс'!A:H,8,FALSE)</f>
        <v>15700.61</v>
      </c>
      <c r="I12" s="103"/>
      <c r="J12" s="171">
        <f t="shared" si="6"/>
        <v>17445.120000000003</v>
      </c>
      <c r="K12" s="8">
        <f t="shared" si="7"/>
        <v>0.11111096957379374</v>
      </c>
      <c r="L12" s="106">
        <f t="shared" si="8"/>
        <v>1744.510000000002</v>
      </c>
      <c r="M12" s="251"/>
      <c r="N12" s="108">
        <v>0</v>
      </c>
      <c r="O12" s="109">
        <f>N12*H12</f>
        <v>0</v>
      </c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</row>
    <row r="13" spans="1:36" s="3" customFormat="1" ht="54" customHeight="1" x14ac:dyDescent="0.2">
      <c r="A13" s="531">
        <v>494800300</v>
      </c>
      <c r="B13" s="604"/>
      <c r="C13" s="362" t="s">
        <v>296</v>
      </c>
      <c r="D13" s="496" t="s">
        <v>376</v>
      </c>
      <c r="E13" s="475" t="s">
        <v>377</v>
      </c>
      <c r="F13" s="475" t="s">
        <v>374</v>
      </c>
      <c r="G13" s="481">
        <f>VLOOKUP(A13,'сводный прайс'!A:H,7,FALSE)</f>
        <v>27193.599999999999</v>
      </c>
      <c r="H13" s="482">
        <f>VLOOKUP(A13,'сводный прайс'!A:H,8,FALSE)</f>
        <v>19579.39</v>
      </c>
      <c r="I13" s="103"/>
      <c r="J13" s="171">
        <f t="shared" si="6"/>
        <v>21754.880000000001</v>
      </c>
      <c r="K13" s="8">
        <f t="shared" si="7"/>
        <v>0.11111122460914258</v>
      </c>
      <c r="L13" s="106">
        <f t="shared" si="8"/>
        <v>2175.4900000000016</v>
      </c>
      <c r="M13" s="103"/>
      <c r="N13" s="108">
        <v>0</v>
      </c>
      <c r="O13" s="109">
        <f>N13*H13</f>
        <v>0</v>
      </c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</row>
    <row r="14" spans="1:36" s="5" customFormat="1" ht="20.100000000000001" customHeight="1" x14ac:dyDescent="0.2">
      <c r="A14" s="530"/>
      <c r="B14" s="731" t="s">
        <v>378</v>
      </c>
      <c r="C14" s="732"/>
      <c r="D14" s="732"/>
      <c r="E14" s="732"/>
      <c r="F14" s="732"/>
      <c r="G14" s="495"/>
      <c r="H14" s="363"/>
      <c r="I14" s="113"/>
      <c r="J14" s="364"/>
      <c r="K14" s="361"/>
      <c r="L14" s="363"/>
      <c r="M14" s="103"/>
      <c r="N14" s="360"/>
      <c r="O14" s="359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  <c r="AG14" s="102"/>
      <c r="AH14" s="102"/>
      <c r="AI14" s="102"/>
      <c r="AJ14" s="102"/>
    </row>
    <row r="15" spans="1:36" s="3" customFormat="1" ht="18.75" customHeight="1" x14ac:dyDescent="0.2">
      <c r="A15" s="532">
        <v>494300400</v>
      </c>
      <c r="B15" s="734"/>
      <c r="C15" s="362" t="s">
        <v>345</v>
      </c>
      <c r="D15" s="737" t="s">
        <v>379</v>
      </c>
      <c r="E15" s="737" t="s">
        <v>380</v>
      </c>
      <c r="F15" s="475" t="s">
        <v>381</v>
      </c>
      <c r="G15" s="481">
        <f>VLOOKUP(A15,'сводный прайс'!A:H,7,FALSE)</f>
        <v>16557.599999999999</v>
      </c>
      <c r="H15" s="482">
        <f>VLOOKUP(A15,'сводный прайс'!A:H,8,FALSE)</f>
        <v>11921.47</v>
      </c>
      <c r="I15" s="103"/>
      <c r="J15" s="171">
        <f t="shared" ref="J15:J17" si="9">G15*(1+$J$3)</f>
        <v>13246.08</v>
      </c>
      <c r="K15" s="8">
        <f t="shared" ref="K15:K17" si="10">IFERROR(J15/H15-1,"-")</f>
        <v>0.11111129751616211</v>
      </c>
      <c r="L15" s="106">
        <f t="shared" ref="L15:L17" si="11">IFERROR(J15-H15,"-")</f>
        <v>1324.6100000000006</v>
      </c>
      <c r="M15" s="103"/>
      <c r="N15" s="108">
        <v>0</v>
      </c>
      <c r="O15" s="109">
        <f>N15*H15</f>
        <v>0</v>
      </c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</row>
    <row r="16" spans="1:36" s="3" customFormat="1" ht="39.75" customHeight="1" x14ac:dyDescent="0.2">
      <c r="A16" s="532">
        <v>494300800</v>
      </c>
      <c r="B16" s="735"/>
      <c r="C16" s="362" t="s">
        <v>343</v>
      </c>
      <c r="D16" s="737"/>
      <c r="E16" s="737"/>
      <c r="F16" s="475" t="s">
        <v>382</v>
      </c>
      <c r="G16" s="481">
        <f>VLOOKUP(A16,'сводный прайс'!A:H,7,FALSE)</f>
        <v>39978.400000000001</v>
      </c>
      <c r="H16" s="482">
        <f>VLOOKUP(A16,'сводный прайс'!A:H,8,FALSE)</f>
        <v>28784.45</v>
      </c>
      <c r="I16" s="103"/>
      <c r="J16" s="171">
        <f t="shared" si="9"/>
        <v>31982.720000000001</v>
      </c>
      <c r="K16" s="8">
        <f t="shared" si="10"/>
        <v>0.1111110339089334</v>
      </c>
      <c r="L16" s="106">
        <f t="shared" si="11"/>
        <v>3198.2700000000004</v>
      </c>
      <c r="M16" s="103"/>
      <c r="N16" s="108">
        <v>0</v>
      </c>
      <c r="O16" s="109">
        <f>N16*H16</f>
        <v>0</v>
      </c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</row>
    <row r="17" spans="1:36" s="3" customFormat="1" ht="18.75" customHeight="1" x14ac:dyDescent="0.2">
      <c r="A17" s="532">
        <v>498918200</v>
      </c>
      <c r="B17" s="736"/>
      <c r="C17" s="475" t="s">
        <v>346</v>
      </c>
      <c r="D17" s="649" t="s">
        <v>383</v>
      </c>
      <c r="E17" s="649"/>
      <c r="F17" s="649"/>
      <c r="G17" s="481">
        <f>VLOOKUP(A17,'сводный прайс'!A:H,7,FALSE)</f>
        <v>6863.2</v>
      </c>
      <c r="H17" s="482">
        <f>VLOOKUP(A17,'сводный прайс'!A:H,8,FALSE)</f>
        <v>4941.5</v>
      </c>
      <c r="I17" s="103"/>
      <c r="J17" s="171">
        <f t="shared" si="9"/>
        <v>5490.56</v>
      </c>
      <c r="K17" s="8">
        <f t="shared" si="10"/>
        <v>0.1111120105231207</v>
      </c>
      <c r="L17" s="106">
        <f t="shared" si="11"/>
        <v>549.0600000000004</v>
      </c>
      <c r="M17" s="103"/>
      <c r="N17" s="108">
        <v>0</v>
      </c>
      <c r="O17" s="109">
        <f>N17*H17</f>
        <v>0</v>
      </c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95"/>
      <c r="AH17" s="95"/>
      <c r="AI17" s="95"/>
      <c r="AJ17" s="95"/>
    </row>
    <row r="18" spans="1:36" s="5" customFormat="1" ht="20.100000000000001" customHeight="1" x14ac:dyDescent="0.2">
      <c r="A18" s="530"/>
      <c r="B18" s="731" t="s">
        <v>5</v>
      </c>
      <c r="C18" s="732"/>
      <c r="D18" s="732"/>
      <c r="E18" s="732"/>
      <c r="F18" s="732"/>
      <c r="G18" s="495"/>
      <c r="H18" s="363"/>
      <c r="I18" s="113"/>
      <c r="J18" s="364"/>
      <c r="K18" s="361"/>
      <c r="L18" s="363"/>
      <c r="M18" s="103"/>
      <c r="N18" s="360"/>
      <c r="O18" s="359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  <c r="AG18" s="102"/>
      <c r="AH18" s="102"/>
      <c r="AI18" s="102"/>
      <c r="AJ18" s="102"/>
    </row>
    <row r="19" spans="1:36" s="3" customFormat="1" ht="82.5" customHeight="1" x14ac:dyDescent="0.2">
      <c r="A19" s="531"/>
      <c r="B19" s="738"/>
      <c r="C19" s="475" t="s">
        <v>418</v>
      </c>
      <c r="D19" s="496" t="s">
        <v>7</v>
      </c>
      <c r="E19" s="649" t="s">
        <v>384</v>
      </c>
      <c r="F19" s="4" t="s">
        <v>571</v>
      </c>
      <c r="G19" s="481">
        <f>G24+G26+G30*4.3+G31*2+G34</f>
        <v>54544</v>
      </c>
      <c r="H19" s="482">
        <f>H24+H26+H30*4.3+H31*2+H34</f>
        <v>39271.677999999993</v>
      </c>
      <c r="I19" s="103"/>
      <c r="J19" s="171">
        <f>J24+J26+J30*4.3+J31*2+J34</f>
        <v>43635.199999999997</v>
      </c>
      <c r="K19" s="8">
        <f>IFERROR(J19/H19-1,"-")</f>
        <v>0.11111116769698515</v>
      </c>
      <c r="L19" s="106">
        <f>IFERROR(J19-H19,"-")</f>
        <v>4363.5220000000045</v>
      </c>
      <c r="M19" s="103"/>
      <c r="N19" s="108">
        <v>0</v>
      </c>
      <c r="O19" s="109">
        <f>N19*H19</f>
        <v>0</v>
      </c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95"/>
      <c r="AH19" s="95"/>
      <c r="AI19" s="95"/>
      <c r="AJ19" s="95"/>
    </row>
    <row r="20" spans="1:36" s="3" customFormat="1" ht="82.5" customHeight="1" x14ac:dyDescent="0.2">
      <c r="A20" s="531"/>
      <c r="B20" s="739"/>
      <c r="C20" s="475" t="s">
        <v>419</v>
      </c>
      <c r="D20" s="496" t="s">
        <v>8</v>
      </c>
      <c r="E20" s="649"/>
      <c r="F20" s="4" t="s">
        <v>571</v>
      </c>
      <c r="G20" s="481">
        <f>G24+G27+G30*5.3+G31*2+G34</f>
        <v>55608.800000000003</v>
      </c>
      <c r="H20" s="482">
        <f>H24+H27+H30*5.3+H31*2+H34</f>
        <v>40038.338000000003</v>
      </c>
      <c r="I20" s="103"/>
      <c r="J20" s="171">
        <f>J24+J27+J30*5.3+J31*2+J34</f>
        <v>44487.040000000001</v>
      </c>
      <c r="K20" s="8">
        <f t="shared" ref="K20:K22" si="12">IFERROR(J20/H20-1,"-")</f>
        <v>0.11111105560875179</v>
      </c>
      <c r="L20" s="106">
        <f t="shared" ref="L20:L22" si="13">IFERROR(J20-H20,"-")</f>
        <v>4448.7019999999975</v>
      </c>
      <c r="M20" s="103"/>
      <c r="N20" s="108">
        <v>0</v>
      </c>
      <c r="O20" s="109">
        <f>N20*H20</f>
        <v>0</v>
      </c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95"/>
      <c r="AG20" s="95"/>
      <c r="AH20" s="95"/>
      <c r="AI20" s="95"/>
      <c r="AJ20" s="95"/>
    </row>
    <row r="21" spans="1:36" s="3" customFormat="1" ht="90" customHeight="1" x14ac:dyDescent="0.2">
      <c r="A21" s="531"/>
      <c r="B21" s="739"/>
      <c r="C21" s="475" t="s">
        <v>420</v>
      </c>
      <c r="D21" s="496" t="s">
        <v>9</v>
      </c>
      <c r="E21" s="649"/>
      <c r="F21" s="4" t="s">
        <v>572</v>
      </c>
      <c r="G21" s="481">
        <f>G24+G28+G30*6.3+G31*2+G34+G35</f>
        <v>59032.799999999996</v>
      </c>
      <c r="H21" s="482">
        <f>H24+H28+H30*6.3+H31*2+H34+H35</f>
        <v>42503.608</v>
      </c>
      <c r="I21" s="103"/>
      <c r="J21" s="171">
        <f>J24+J28+J30*6.3+J31*2+J34+J35</f>
        <v>47226.239999999998</v>
      </c>
      <c r="K21" s="8">
        <f t="shared" si="12"/>
        <v>0.11111132024368375</v>
      </c>
      <c r="L21" s="106">
        <f t="shared" si="13"/>
        <v>4722.6319999999978</v>
      </c>
      <c r="M21" s="103"/>
      <c r="N21" s="108">
        <v>0</v>
      </c>
      <c r="O21" s="109">
        <f>N21*H21</f>
        <v>0</v>
      </c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  <c r="AD21" s="95"/>
      <c r="AE21" s="95"/>
      <c r="AF21" s="95"/>
      <c r="AG21" s="95"/>
      <c r="AH21" s="95"/>
      <c r="AI21" s="95"/>
      <c r="AJ21" s="95"/>
    </row>
    <row r="22" spans="1:36" s="3" customFormat="1" ht="90" customHeight="1" x14ac:dyDescent="0.2">
      <c r="A22" s="531"/>
      <c r="B22" s="739"/>
      <c r="C22" s="365" t="s">
        <v>421</v>
      </c>
      <c r="D22" s="472" t="s">
        <v>9</v>
      </c>
      <c r="E22" s="366"/>
      <c r="F22" s="126" t="s">
        <v>573</v>
      </c>
      <c r="G22" s="491">
        <f>G24+G29+G32*2+G33+G34+G35</f>
        <v>59144.799999999996</v>
      </c>
      <c r="H22" s="486">
        <f>H24+H29+H32*2+H33+H34+H35</f>
        <v>42584.24</v>
      </c>
      <c r="I22" s="103"/>
      <c r="J22" s="171">
        <f>J24+J29+J32*2+J33+J34+J35</f>
        <v>47315.840000000004</v>
      </c>
      <c r="K22" s="8">
        <f t="shared" si="12"/>
        <v>0.11111152858428386</v>
      </c>
      <c r="L22" s="106">
        <f t="shared" si="13"/>
        <v>4731.6000000000058</v>
      </c>
      <c r="M22" s="103"/>
      <c r="N22" s="108">
        <v>0</v>
      </c>
      <c r="O22" s="109">
        <f>N22*H22</f>
        <v>0</v>
      </c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95"/>
      <c r="AG22" s="95"/>
      <c r="AH22" s="95"/>
      <c r="AI22" s="95"/>
      <c r="AJ22" s="95"/>
    </row>
    <row r="23" spans="1:36" s="5" customFormat="1" ht="20.100000000000001" customHeight="1" x14ac:dyDescent="0.2">
      <c r="A23" s="530"/>
      <c r="B23" s="740" t="s">
        <v>385</v>
      </c>
      <c r="C23" s="741"/>
      <c r="D23" s="741"/>
      <c r="E23" s="741"/>
      <c r="F23" s="741"/>
      <c r="G23" s="497"/>
      <c r="H23" s="367"/>
      <c r="I23" s="113"/>
      <c r="J23" s="364"/>
      <c r="K23" s="361"/>
      <c r="L23" s="363"/>
      <c r="M23" s="103"/>
      <c r="N23" s="360"/>
      <c r="O23" s="359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  <c r="AA23" s="102"/>
      <c r="AB23" s="102"/>
      <c r="AC23" s="102"/>
      <c r="AD23" s="102"/>
      <c r="AE23" s="102"/>
      <c r="AF23" s="102"/>
      <c r="AG23" s="102"/>
      <c r="AH23" s="102"/>
      <c r="AI23" s="102"/>
      <c r="AJ23" s="102"/>
    </row>
    <row r="24" spans="1:36" s="3" customFormat="1" ht="42" customHeight="1" x14ac:dyDescent="0.2">
      <c r="A24" s="531">
        <v>496892700</v>
      </c>
      <c r="B24" s="738"/>
      <c r="C24" s="408" t="s">
        <v>422</v>
      </c>
      <c r="D24" s="594" t="s">
        <v>386</v>
      </c>
      <c r="E24" s="594" t="s">
        <v>384</v>
      </c>
      <c r="F24" s="475" t="s">
        <v>387</v>
      </c>
      <c r="G24" s="481">
        <f>VLOOKUP(A24,'сводный прайс'!A:H,7,FALSE)</f>
        <v>49429.599999999999</v>
      </c>
      <c r="H24" s="482">
        <f>VLOOKUP(A24,'сводный прайс'!A:H,8,FALSE)</f>
        <v>35589.31</v>
      </c>
      <c r="I24" s="103"/>
      <c r="J24" s="171">
        <f t="shared" ref="J24:J36" si="14">G24*(1+$J$3)</f>
        <v>39543.68</v>
      </c>
      <c r="K24" s="8">
        <f t="shared" ref="K24:K36" si="15">IFERROR(J24/H24-1,"-")</f>
        <v>0.11111117355183353</v>
      </c>
      <c r="L24" s="106">
        <f t="shared" ref="L24:L36" si="16">IFERROR(J24-H24,"-")</f>
        <v>3954.3700000000026</v>
      </c>
      <c r="M24" s="103"/>
      <c r="N24" s="108">
        <f>N19+N20+N21+N22</f>
        <v>0</v>
      </c>
      <c r="O24" s="109">
        <f t="shared" ref="O24:O36" si="17">N24*H24</f>
        <v>0</v>
      </c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</row>
    <row r="25" spans="1:36" s="3" customFormat="1" ht="45.75" customHeight="1" x14ac:dyDescent="0.2">
      <c r="A25" s="531">
        <v>496892800</v>
      </c>
      <c r="B25" s="739"/>
      <c r="C25" s="408" t="s">
        <v>424</v>
      </c>
      <c r="D25" s="595"/>
      <c r="E25" s="595"/>
      <c r="F25" s="475" t="s">
        <v>425</v>
      </c>
      <c r="G25" s="481">
        <f>VLOOKUP(A25,'сводный прайс'!A:H,7,FALSE)</f>
        <v>49429.599999999999</v>
      </c>
      <c r="H25" s="482">
        <f>VLOOKUP(A25,'сводный прайс'!A:H,8,FALSE)</f>
        <v>35589.31</v>
      </c>
      <c r="I25" s="103"/>
      <c r="J25" s="171">
        <f t="shared" ref="J25" si="18">G25*(1+$J$3)</f>
        <v>39543.68</v>
      </c>
      <c r="K25" s="8">
        <f t="shared" ref="K25" si="19">IFERROR(J25/H25-1,"-")</f>
        <v>0.11111117355183353</v>
      </c>
      <c r="L25" s="106">
        <f t="shared" ref="L25" si="20">IFERROR(J25-H25,"-")</f>
        <v>3954.3700000000026</v>
      </c>
      <c r="M25" s="103"/>
      <c r="N25" s="108">
        <f>N20+N21+N22+N23</f>
        <v>0</v>
      </c>
      <c r="O25" s="109">
        <f t="shared" si="17"/>
        <v>0</v>
      </c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5"/>
    </row>
    <row r="26" spans="1:36" s="3" customFormat="1" ht="13.5" customHeight="1" x14ac:dyDescent="0.2">
      <c r="A26" s="531">
        <v>496890900</v>
      </c>
      <c r="B26" s="739"/>
      <c r="C26" s="362" t="s">
        <v>320</v>
      </c>
      <c r="D26" s="496" t="s">
        <v>388</v>
      </c>
      <c r="E26" s="580" t="s">
        <v>389</v>
      </c>
      <c r="F26" s="581"/>
      <c r="G26" s="481">
        <f>VLOOKUP(A26,'сводный прайс'!A:H,7,FALSE)</f>
        <v>3860</v>
      </c>
      <c r="H26" s="482">
        <f>VLOOKUP(A26,'сводный прайс'!A:H,8,FALSE)</f>
        <v>2779.2</v>
      </c>
      <c r="I26" s="103"/>
      <c r="J26" s="171">
        <f t="shared" si="14"/>
        <v>3088</v>
      </c>
      <c r="K26" s="8">
        <f t="shared" si="15"/>
        <v>0.11111111111111116</v>
      </c>
      <c r="L26" s="106">
        <f t="shared" si="16"/>
        <v>308.80000000000018</v>
      </c>
      <c r="M26" s="103"/>
      <c r="N26" s="108">
        <f>N19</f>
        <v>0</v>
      </c>
      <c r="O26" s="109">
        <f t="shared" si="17"/>
        <v>0</v>
      </c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</row>
    <row r="27" spans="1:36" s="3" customFormat="1" ht="13.5" customHeight="1" x14ac:dyDescent="0.2">
      <c r="A27" s="531">
        <v>496891000</v>
      </c>
      <c r="B27" s="739"/>
      <c r="C27" s="362" t="s">
        <v>322</v>
      </c>
      <c r="D27" s="496" t="s">
        <v>390</v>
      </c>
      <c r="E27" s="580" t="s">
        <v>389</v>
      </c>
      <c r="F27" s="581"/>
      <c r="G27" s="481">
        <f>VLOOKUP(A27,'сводный прайс'!A:H,7,FALSE)</f>
        <v>4756.8</v>
      </c>
      <c r="H27" s="482">
        <f>VLOOKUP(A27,'сводный прайс'!A:H,8,FALSE)</f>
        <v>3424.9</v>
      </c>
      <c r="I27" s="103"/>
      <c r="J27" s="171">
        <f t="shared" si="14"/>
        <v>3805.4400000000005</v>
      </c>
      <c r="K27" s="8">
        <f t="shared" si="15"/>
        <v>0.11110981342520954</v>
      </c>
      <c r="L27" s="106">
        <f t="shared" si="16"/>
        <v>380.54000000000042</v>
      </c>
      <c r="M27" s="103"/>
      <c r="N27" s="108">
        <f>N20</f>
        <v>0</v>
      </c>
      <c r="O27" s="109">
        <f t="shared" si="17"/>
        <v>0</v>
      </c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</row>
    <row r="28" spans="1:36" s="3" customFormat="1" ht="13.5" customHeight="1" x14ac:dyDescent="0.2">
      <c r="A28" s="531">
        <v>496920700</v>
      </c>
      <c r="B28" s="739"/>
      <c r="C28" s="362" t="s">
        <v>318</v>
      </c>
      <c r="D28" s="496" t="s">
        <v>391</v>
      </c>
      <c r="E28" s="580" t="s">
        <v>389</v>
      </c>
      <c r="F28" s="581"/>
      <c r="G28" s="481">
        <f>VLOOKUP(A28,'сводный прайс'!A:H,7,FALSE)</f>
        <v>5655.2</v>
      </c>
      <c r="H28" s="482">
        <f>VLOOKUP(A28,'сводный прайс'!A:H,8,FALSE)</f>
        <v>4071.74</v>
      </c>
      <c r="I28" s="103"/>
      <c r="J28" s="171">
        <f t="shared" si="14"/>
        <v>4524.16</v>
      </c>
      <c r="K28" s="8">
        <f t="shared" si="15"/>
        <v>0.11111220264555199</v>
      </c>
      <c r="L28" s="106">
        <f t="shared" si="16"/>
        <v>452.42000000000007</v>
      </c>
      <c r="M28" s="103"/>
      <c r="N28" s="108">
        <f>N21</f>
        <v>0</v>
      </c>
      <c r="O28" s="109">
        <f t="shared" si="17"/>
        <v>0</v>
      </c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95"/>
      <c r="AH28" s="95"/>
      <c r="AI28" s="95"/>
      <c r="AJ28" s="95"/>
    </row>
    <row r="29" spans="1:36" s="3" customFormat="1" ht="13.5" customHeight="1" x14ac:dyDescent="0.2">
      <c r="A29" s="534">
        <v>4008636</v>
      </c>
      <c r="B29" s="739"/>
      <c r="C29" s="362" t="s">
        <v>392</v>
      </c>
      <c r="D29" s="496" t="s">
        <v>393</v>
      </c>
      <c r="E29" s="580" t="s">
        <v>394</v>
      </c>
      <c r="F29" s="581"/>
      <c r="G29" s="481">
        <f>VLOOKUP(A29,'сводный прайс'!A:H,7,FALSE)</f>
        <v>5416</v>
      </c>
      <c r="H29" s="482">
        <f>VLOOKUP(A29,'сводный прайс'!A:H,8,FALSE)</f>
        <v>3899.52</v>
      </c>
      <c r="I29" s="103"/>
      <c r="J29" s="171">
        <f t="shared" si="14"/>
        <v>4332.8</v>
      </c>
      <c r="K29" s="8">
        <f t="shared" si="15"/>
        <v>0.11111111111111116</v>
      </c>
      <c r="L29" s="106">
        <f t="shared" si="16"/>
        <v>433.2800000000002</v>
      </c>
      <c r="M29" s="204"/>
      <c r="N29" s="108">
        <f>N22</f>
        <v>0</v>
      </c>
      <c r="O29" s="109">
        <f t="shared" si="17"/>
        <v>0</v>
      </c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</row>
    <row r="30" spans="1:36" s="3" customFormat="1" ht="22.5" x14ac:dyDescent="0.2">
      <c r="A30" s="531">
        <v>496890200</v>
      </c>
      <c r="B30" s="739"/>
      <c r="C30" s="475" t="s">
        <v>312</v>
      </c>
      <c r="D30" s="475"/>
      <c r="E30" s="475" t="s">
        <v>395</v>
      </c>
      <c r="F30" s="475" t="s">
        <v>396</v>
      </c>
      <c r="G30" s="481">
        <f>VLOOKUP(A30,'сводный прайс'!A:H,7,FALSE)</f>
        <v>168</v>
      </c>
      <c r="H30" s="482">
        <f>VLOOKUP(A30,'сводный прайс'!A:H,8,FALSE)</f>
        <v>120.96</v>
      </c>
      <c r="I30" s="103"/>
      <c r="J30" s="171">
        <f t="shared" si="14"/>
        <v>134.4</v>
      </c>
      <c r="K30" s="8">
        <f t="shared" si="15"/>
        <v>0.11111111111111116</v>
      </c>
      <c r="L30" s="106">
        <f t="shared" si="16"/>
        <v>13.440000000000012</v>
      </c>
      <c r="M30" s="204"/>
      <c r="N30" s="108">
        <f>N19*4.3+N20*5.3+N21*6.3</f>
        <v>0</v>
      </c>
      <c r="O30" s="109">
        <f t="shared" si="17"/>
        <v>0</v>
      </c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</row>
    <row r="31" spans="1:36" s="3" customFormat="1" ht="11.25" customHeight="1" x14ac:dyDescent="0.2">
      <c r="A31" s="531">
        <v>496890400</v>
      </c>
      <c r="B31" s="739"/>
      <c r="C31" s="475" t="s">
        <v>314</v>
      </c>
      <c r="D31" s="475"/>
      <c r="E31" s="475" t="s">
        <v>397</v>
      </c>
      <c r="F31" s="475" t="s">
        <v>398</v>
      </c>
      <c r="G31" s="481">
        <f>VLOOKUP(A31,'сводный прайс'!A:H,7,FALSE)</f>
        <v>130.4</v>
      </c>
      <c r="H31" s="482">
        <f>VLOOKUP(A31,'сводный прайс'!A:H,8,FALSE)</f>
        <v>93.89</v>
      </c>
      <c r="I31" s="103"/>
      <c r="J31" s="171">
        <f t="shared" si="14"/>
        <v>104.32000000000001</v>
      </c>
      <c r="K31" s="8">
        <f t="shared" si="15"/>
        <v>0.11108744275215687</v>
      </c>
      <c r="L31" s="106">
        <f t="shared" si="16"/>
        <v>10.430000000000007</v>
      </c>
      <c r="M31" s="280"/>
      <c r="N31" s="108">
        <f>(N19+N20+N21)*2</f>
        <v>0</v>
      </c>
      <c r="O31" s="109">
        <f t="shared" si="17"/>
        <v>0</v>
      </c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</row>
    <row r="32" spans="1:36" s="3" customFormat="1" ht="11.25" customHeight="1" x14ac:dyDescent="0.2">
      <c r="A32" s="531">
        <v>496891100</v>
      </c>
      <c r="B32" s="739"/>
      <c r="C32" s="475" t="s">
        <v>326</v>
      </c>
      <c r="D32" s="475"/>
      <c r="E32" s="475" t="s">
        <v>399</v>
      </c>
      <c r="F32" s="475" t="s">
        <v>398</v>
      </c>
      <c r="G32" s="481">
        <f>VLOOKUP(A32,'сводный прайс'!A:H,7,FALSE)</f>
        <v>103.2</v>
      </c>
      <c r="H32" s="482">
        <f>VLOOKUP(A32,'сводный прайс'!A:H,8,FALSE)</f>
        <v>74.3</v>
      </c>
      <c r="I32" s="103"/>
      <c r="J32" s="171">
        <f t="shared" si="14"/>
        <v>82.56</v>
      </c>
      <c r="K32" s="8">
        <f t="shared" si="15"/>
        <v>0.11117092866756395</v>
      </c>
      <c r="L32" s="106">
        <f t="shared" si="16"/>
        <v>8.2600000000000051</v>
      </c>
      <c r="M32" s="103"/>
      <c r="N32" s="108">
        <f>N22*2</f>
        <v>0</v>
      </c>
      <c r="O32" s="109">
        <f t="shared" si="17"/>
        <v>0</v>
      </c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</row>
    <row r="33" spans="1:36" s="3" customFormat="1" ht="12.75" customHeight="1" x14ac:dyDescent="0.2">
      <c r="A33" s="531">
        <v>496890600</v>
      </c>
      <c r="B33" s="739"/>
      <c r="C33" s="475" t="s">
        <v>334</v>
      </c>
      <c r="D33" s="475"/>
      <c r="E33" s="580" t="s">
        <v>400</v>
      </c>
      <c r="F33" s="581"/>
      <c r="G33" s="481">
        <f>VLOOKUP(A33,'сводный прайс'!A:H,7,FALSE)</f>
        <v>1464</v>
      </c>
      <c r="H33" s="482">
        <f>VLOOKUP(A33,'сводный прайс'!A:H,8,FALSE)</f>
        <v>1054.08</v>
      </c>
      <c r="I33" s="103"/>
      <c r="J33" s="171">
        <f t="shared" si="14"/>
        <v>1171.2</v>
      </c>
      <c r="K33" s="8">
        <f t="shared" si="15"/>
        <v>0.11111111111111116</v>
      </c>
      <c r="L33" s="106">
        <f t="shared" si="16"/>
        <v>117.12000000000012</v>
      </c>
      <c r="M33" s="103"/>
      <c r="N33" s="108">
        <f>N22</f>
        <v>0</v>
      </c>
      <c r="O33" s="109">
        <f t="shared" si="17"/>
        <v>0</v>
      </c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95"/>
      <c r="AF33" s="95"/>
      <c r="AG33" s="95"/>
      <c r="AH33" s="95"/>
      <c r="AI33" s="95"/>
      <c r="AJ33" s="95"/>
    </row>
    <row r="34" spans="1:36" s="3" customFormat="1" ht="12.75" customHeight="1" x14ac:dyDescent="0.2">
      <c r="A34" s="531">
        <v>499800200</v>
      </c>
      <c r="B34" s="739"/>
      <c r="C34" s="475" t="s">
        <v>316</v>
      </c>
      <c r="D34" s="475"/>
      <c r="E34" s="580" t="s">
        <v>401</v>
      </c>
      <c r="F34" s="581"/>
      <c r="G34" s="481">
        <f>VLOOKUP(A34,'сводный прайс'!A:H,7,FALSE)</f>
        <v>271.2</v>
      </c>
      <c r="H34" s="482">
        <f>VLOOKUP(A34,'сводный прайс'!A:H,8,FALSE)</f>
        <v>195.26</v>
      </c>
      <c r="I34" s="103"/>
      <c r="J34" s="171">
        <f t="shared" si="14"/>
        <v>216.96</v>
      </c>
      <c r="K34" s="8">
        <f t="shared" si="15"/>
        <v>0.11113387278500464</v>
      </c>
      <c r="L34" s="106">
        <f t="shared" si="16"/>
        <v>21.700000000000017</v>
      </c>
      <c r="M34" s="103"/>
      <c r="N34" s="108">
        <f>N19+N20+N21+N22</f>
        <v>0</v>
      </c>
      <c r="O34" s="109">
        <f t="shared" si="17"/>
        <v>0</v>
      </c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95"/>
      <c r="AJ34" s="95"/>
    </row>
    <row r="35" spans="1:36" s="3" customFormat="1" ht="12.75" customHeight="1" x14ac:dyDescent="0.2">
      <c r="A35" s="531">
        <v>4009639</v>
      </c>
      <c r="B35" s="739"/>
      <c r="C35" s="475" t="s">
        <v>287</v>
      </c>
      <c r="D35" s="475"/>
      <c r="E35" s="580" t="s">
        <v>574</v>
      </c>
      <c r="F35" s="581"/>
      <c r="G35" s="481">
        <f>VLOOKUP(A35,'сводный прайс'!A:H,7,FALSE)</f>
        <v>2357.6</v>
      </c>
      <c r="H35" s="482">
        <f>VLOOKUP(A35,'сводный прайс'!A:H,8,FALSE)</f>
        <v>1697.47</v>
      </c>
      <c r="I35" s="103"/>
      <c r="J35" s="171">
        <f t="shared" si="14"/>
        <v>1886.08</v>
      </c>
      <c r="K35" s="8">
        <f t="shared" si="15"/>
        <v>0.11111242024895862</v>
      </c>
      <c r="L35" s="106">
        <f t="shared" si="16"/>
        <v>188.6099999999999</v>
      </c>
      <c r="M35" s="103"/>
      <c r="N35" s="108">
        <f>N21+N22</f>
        <v>0</v>
      </c>
      <c r="O35" s="109">
        <f t="shared" si="17"/>
        <v>0</v>
      </c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</row>
    <row r="36" spans="1:36" s="3" customFormat="1" ht="12.75" customHeight="1" x14ac:dyDescent="0.2">
      <c r="A36" s="531">
        <v>4009640</v>
      </c>
      <c r="B36" s="748"/>
      <c r="C36" s="475" t="s">
        <v>289</v>
      </c>
      <c r="D36" s="475"/>
      <c r="E36" s="580" t="s">
        <v>575</v>
      </c>
      <c r="F36" s="581"/>
      <c r="G36" s="481">
        <f>VLOOKUP(A36,'сводный прайс'!A:H,7,FALSE)</f>
        <v>1616.8</v>
      </c>
      <c r="H36" s="482">
        <f>VLOOKUP(A36,'сводный прайс'!A:H,8,FALSE)</f>
        <v>1164.0999999999999</v>
      </c>
      <c r="I36" s="103"/>
      <c r="J36" s="171">
        <f t="shared" si="14"/>
        <v>1293.44</v>
      </c>
      <c r="K36" s="8">
        <f t="shared" si="15"/>
        <v>0.11110729318787049</v>
      </c>
      <c r="L36" s="106">
        <f t="shared" si="16"/>
        <v>129.34000000000015</v>
      </c>
      <c r="M36" s="103"/>
      <c r="N36" s="108">
        <v>0</v>
      </c>
      <c r="O36" s="109">
        <f t="shared" si="17"/>
        <v>0</v>
      </c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</row>
    <row r="37" spans="1:36" s="5" customFormat="1" ht="20.100000000000001" customHeight="1" thickBot="1" x14ac:dyDescent="0.25">
      <c r="A37" s="533"/>
      <c r="B37" s="731" t="s">
        <v>4</v>
      </c>
      <c r="C37" s="732"/>
      <c r="D37" s="732"/>
      <c r="E37" s="732"/>
      <c r="F37" s="732"/>
      <c r="G37" s="495"/>
      <c r="H37" s="363"/>
      <c r="I37" s="113"/>
      <c r="J37" s="364"/>
      <c r="K37" s="361"/>
      <c r="L37" s="363"/>
      <c r="M37" s="103"/>
      <c r="N37" s="360"/>
      <c r="O37" s="359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</row>
    <row r="38" spans="1:36" s="3" customFormat="1" ht="12.75" customHeight="1" x14ac:dyDescent="0.2">
      <c r="A38" s="531">
        <v>497800200</v>
      </c>
      <c r="B38" s="598"/>
      <c r="C38" s="747" t="s">
        <v>297</v>
      </c>
      <c r="D38" s="747"/>
      <c r="E38" s="747" t="s">
        <v>403</v>
      </c>
      <c r="F38" s="747"/>
      <c r="G38" s="409">
        <f>VLOOKUP(A38,'сводный прайс'!A:H,7,FALSE)</f>
        <v>1052.8</v>
      </c>
      <c r="H38" s="410">
        <f>VLOOKUP(A38,'сводный прайс'!A:H,8,FALSE)</f>
        <v>758.02</v>
      </c>
      <c r="I38" s="103"/>
      <c r="J38" s="171">
        <f t="shared" ref="J38:J50" si="21">G38*(1+$J$3)</f>
        <v>842.24</v>
      </c>
      <c r="K38" s="8">
        <f t="shared" ref="K38:K50" si="22">IFERROR(J38/H38-1,"-")</f>
        <v>0.11110524788264176</v>
      </c>
      <c r="L38" s="106">
        <f t="shared" ref="L38:L50" si="23">IFERROR(J38-H38,"-")</f>
        <v>84.220000000000027</v>
      </c>
      <c r="M38" s="103"/>
      <c r="N38" s="108">
        <v>0</v>
      </c>
      <c r="O38" s="109">
        <f t="shared" ref="O38:O50" si="24">N38*H38</f>
        <v>0</v>
      </c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</row>
    <row r="39" spans="1:36" s="3" customFormat="1" ht="12.75" customHeight="1" x14ac:dyDescent="0.2">
      <c r="A39" s="531">
        <v>497801100</v>
      </c>
      <c r="B39" s="599"/>
      <c r="C39" s="580" t="s">
        <v>462</v>
      </c>
      <c r="D39" s="581"/>
      <c r="E39" s="580" t="s">
        <v>569</v>
      </c>
      <c r="F39" s="581"/>
      <c r="G39" s="481">
        <f>VLOOKUP(A39,'сводный прайс'!A:H,7,FALSE)</f>
        <v>1386.4</v>
      </c>
      <c r="H39" s="482">
        <f>VLOOKUP(A39,'сводный прайс'!A:H,8,FALSE)</f>
        <v>1178.44</v>
      </c>
      <c r="I39" s="103"/>
      <c r="J39" s="171">
        <f>VLOOKUP(A39,ALUTECH!A:L,10,FALSE)</f>
        <v>1386.4</v>
      </c>
      <c r="K39" s="8">
        <f t="shared" si="22"/>
        <v>0.17647058823529416</v>
      </c>
      <c r="L39" s="106">
        <f t="shared" si="23"/>
        <v>207.96000000000004</v>
      </c>
      <c r="M39" s="103"/>
      <c r="N39" s="108">
        <v>0</v>
      </c>
      <c r="O39" s="109">
        <f t="shared" si="24"/>
        <v>0</v>
      </c>
      <c r="P39" s="501" t="s">
        <v>570</v>
      </c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</row>
    <row r="40" spans="1:36" s="3" customFormat="1" ht="12.75" customHeight="1" x14ac:dyDescent="0.2">
      <c r="A40" s="531">
        <v>499801100</v>
      </c>
      <c r="B40" s="599"/>
      <c r="C40" s="649" t="s">
        <v>303</v>
      </c>
      <c r="D40" s="649"/>
      <c r="E40" s="649" t="s">
        <v>304</v>
      </c>
      <c r="F40" s="649"/>
      <c r="G40" s="481">
        <f>VLOOKUP(A40,'сводный прайс'!A:H,7,FALSE)</f>
        <v>1658.4</v>
      </c>
      <c r="H40" s="482">
        <f>VLOOKUP(A40,'сводный прайс'!A:H,8,FALSE)</f>
        <v>1194.05</v>
      </c>
      <c r="I40" s="103"/>
      <c r="J40" s="171">
        <f t="shared" si="21"/>
        <v>1326.7200000000003</v>
      </c>
      <c r="K40" s="8">
        <f t="shared" si="22"/>
        <v>0.11110925003140593</v>
      </c>
      <c r="L40" s="106">
        <f t="shared" si="23"/>
        <v>132.6700000000003</v>
      </c>
      <c r="M40" s="103"/>
      <c r="N40" s="108">
        <v>0</v>
      </c>
      <c r="O40" s="109">
        <f t="shared" si="24"/>
        <v>0</v>
      </c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</row>
    <row r="41" spans="1:36" s="3" customFormat="1" ht="12.75" customHeight="1" x14ac:dyDescent="0.2">
      <c r="A41" s="531">
        <v>619000100</v>
      </c>
      <c r="B41" s="599"/>
      <c r="C41" s="649" t="s">
        <v>339</v>
      </c>
      <c r="D41" s="649"/>
      <c r="E41" s="649" t="s">
        <v>404</v>
      </c>
      <c r="F41" s="649"/>
      <c r="G41" s="481">
        <f>VLOOKUP(A41,'сводный прайс'!A:H,7,FALSE)</f>
        <v>7537.6</v>
      </c>
      <c r="H41" s="482">
        <f>VLOOKUP(A41,'сводный прайс'!A:H,8,FALSE)</f>
        <v>5427.07</v>
      </c>
      <c r="I41" s="103"/>
      <c r="J41" s="171">
        <f t="shared" si="21"/>
        <v>6030.0800000000008</v>
      </c>
      <c r="K41" s="8">
        <f t="shared" si="22"/>
        <v>0.11111152058108731</v>
      </c>
      <c r="L41" s="106">
        <f t="shared" si="23"/>
        <v>603.01000000000113</v>
      </c>
      <c r="M41" s="103"/>
      <c r="N41" s="108">
        <v>0</v>
      </c>
      <c r="O41" s="109">
        <f t="shared" si="24"/>
        <v>0</v>
      </c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</row>
    <row r="42" spans="1:36" s="3" customFormat="1" ht="25.5" customHeight="1" x14ac:dyDescent="0.2">
      <c r="A42" s="531">
        <v>619000200</v>
      </c>
      <c r="B42" s="599"/>
      <c r="C42" s="649" t="s">
        <v>341</v>
      </c>
      <c r="D42" s="649"/>
      <c r="E42" s="649" t="s">
        <v>405</v>
      </c>
      <c r="F42" s="649"/>
      <c r="G42" s="481">
        <f>VLOOKUP(A42,'сводный прайс'!A:H,7,FALSE)</f>
        <v>5277.6</v>
      </c>
      <c r="H42" s="482">
        <f>VLOOKUP(A42,'сводный прайс'!A:H,8,FALSE)</f>
        <v>3799.87</v>
      </c>
      <c r="I42" s="103"/>
      <c r="J42" s="171">
        <f t="shared" si="21"/>
        <v>4222.0800000000008</v>
      </c>
      <c r="K42" s="8">
        <f t="shared" si="22"/>
        <v>0.11111169592643977</v>
      </c>
      <c r="L42" s="106">
        <f t="shared" si="23"/>
        <v>422.21000000000095</v>
      </c>
      <c r="M42" s="103"/>
      <c r="N42" s="108">
        <v>0</v>
      </c>
      <c r="O42" s="109">
        <f t="shared" si="24"/>
        <v>0</v>
      </c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</row>
    <row r="43" spans="1:36" s="3" customFormat="1" ht="26.25" customHeight="1" x14ac:dyDescent="0.2">
      <c r="A43" s="531">
        <v>499801000</v>
      </c>
      <c r="B43" s="599"/>
      <c r="C43" s="649" t="s">
        <v>307</v>
      </c>
      <c r="D43" s="649"/>
      <c r="E43" s="649" t="s">
        <v>406</v>
      </c>
      <c r="F43" s="649"/>
      <c r="G43" s="481">
        <f>VLOOKUP(A43,'сводный прайс'!A:H,7,FALSE)</f>
        <v>1829.6</v>
      </c>
      <c r="H43" s="482">
        <f>VLOOKUP(A43,'сводный прайс'!A:H,8,FALSE)</f>
        <v>1317.31</v>
      </c>
      <c r="I43" s="103"/>
      <c r="J43" s="171">
        <f t="shared" si="21"/>
        <v>1463.68</v>
      </c>
      <c r="K43" s="8">
        <f t="shared" si="22"/>
        <v>0.11111279805057284</v>
      </c>
      <c r="L43" s="106">
        <f t="shared" si="23"/>
        <v>146.37000000000012</v>
      </c>
      <c r="M43" s="103"/>
      <c r="N43" s="108">
        <v>0</v>
      </c>
      <c r="O43" s="109">
        <f t="shared" si="24"/>
        <v>0</v>
      </c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</row>
    <row r="44" spans="1:36" s="3" customFormat="1" ht="12.75" customHeight="1" x14ac:dyDescent="0.2">
      <c r="A44" s="531">
        <v>499800900</v>
      </c>
      <c r="B44" s="599"/>
      <c r="C44" s="649" t="s">
        <v>305</v>
      </c>
      <c r="D44" s="649"/>
      <c r="E44" s="649" t="s">
        <v>407</v>
      </c>
      <c r="F44" s="649"/>
      <c r="G44" s="481">
        <f>VLOOKUP(A44,'сводный прайс'!A:H,7,FALSE)</f>
        <v>1575.2</v>
      </c>
      <c r="H44" s="482">
        <f>VLOOKUP(A44,'сводный прайс'!A:H,8,FALSE)</f>
        <v>1134.1400000000001</v>
      </c>
      <c r="I44" s="103"/>
      <c r="J44" s="171">
        <f t="shared" si="21"/>
        <v>1260.1600000000001</v>
      </c>
      <c r="K44" s="8">
        <f t="shared" si="22"/>
        <v>0.11111502989048971</v>
      </c>
      <c r="L44" s="106">
        <f t="shared" si="23"/>
        <v>126.01999999999998</v>
      </c>
      <c r="M44" s="103"/>
      <c r="N44" s="108">
        <v>0</v>
      </c>
      <c r="O44" s="109">
        <f t="shared" si="24"/>
        <v>0</v>
      </c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</row>
    <row r="45" spans="1:36" s="95" customFormat="1" ht="12.75" customHeight="1" x14ac:dyDescent="0.2">
      <c r="A45" s="321">
        <v>4007403</v>
      </c>
      <c r="B45" s="599"/>
      <c r="C45" s="582" t="s">
        <v>328</v>
      </c>
      <c r="D45" s="583"/>
      <c r="E45" s="582" t="s">
        <v>408</v>
      </c>
      <c r="F45" s="583"/>
      <c r="G45" s="481">
        <f>VLOOKUP(A45,'сводный прайс'!A:H,7,FALSE)</f>
        <v>593.6</v>
      </c>
      <c r="H45" s="482">
        <f>VLOOKUP(A45,'сводный прайс'!A:H,8,FALSE)</f>
        <v>427.39</v>
      </c>
      <c r="I45" s="103"/>
      <c r="J45" s="171">
        <f t="shared" si="21"/>
        <v>474.88000000000005</v>
      </c>
      <c r="K45" s="8">
        <f t="shared" si="22"/>
        <v>0.11111631062963578</v>
      </c>
      <c r="L45" s="106">
        <f t="shared" si="23"/>
        <v>47.490000000000066</v>
      </c>
      <c r="M45" s="103"/>
      <c r="N45" s="108">
        <v>0</v>
      </c>
      <c r="O45" s="109">
        <f t="shared" si="24"/>
        <v>0</v>
      </c>
      <c r="P45" s="368"/>
    </row>
    <row r="46" spans="1:36" s="3" customFormat="1" ht="12.75" customHeight="1" x14ac:dyDescent="0.2">
      <c r="A46" s="531">
        <v>499800100</v>
      </c>
      <c r="B46" s="599"/>
      <c r="C46" s="649" t="s">
        <v>299</v>
      </c>
      <c r="D46" s="649"/>
      <c r="E46" s="649" t="s">
        <v>409</v>
      </c>
      <c r="F46" s="649"/>
      <c r="G46" s="481">
        <f>VLOOKUP(A46,'сводный прайс'!A:H,7,FALSE)</f>
        <v>3354.4</v>
      </c>
      <c r="H46" s="482">
        <f>VLOOKUP(A46,'сводный прайс'!A:H,8,FALSE)</f>
        <v>2415.17</v>
      </c>
      <c r="I46" s="103"/>
      <c r="J46" s="171">
        <f t="shared" si="21"/>
        <v>2683.5200000000004</v>
      </c>
      <c r="K46" s="8">
        <f t="shared" si="22"/>
        <v>0.11111019100104769</v>
      </c>
      <c r="L46" s="106">
        <f t="shared" si="23"/>
        <v>268.35000000000036</v>
      </c>
      <c r="M46" s="103"/>
      <c r="N46" s="108">
        <v>0</v>
      </c>
      <c r="O46" s="109">
        <f t="shared" si="24"/>
        <v>0</v>
      </c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</row>
    <row r="47" spans="1:36" s="3" customFormat="1" ht="12.75" customHeight="1" x14ac:dyDescent="0.2">
      <c r="A47" s="531">
        <v>499800600</v>
      </c>
      <c r="B47" s="599"/>
      <c r="C47" s="649" t="s">
        <v>337</v>
      </c>
      <c r="D47" s="649"/>
      <c r="E47" s="649" t="s">
        <v>410</v>
      </c>
      <c r="F47" s="649"/>
      <c r="G47" s="481">
        <f>VLOOKUP(A47,'сводный прайс'!A:H,7,FALSE)</f>
        <v>2980.8</v>
      </c>
      <c r="H47" s="482">
        <f>VLOOKUP(A47,'сводный прайс'!A:H,8,FALSE)</f>
        <v>2146.1799999999998</v>
      </c>
      <c r="I47" s="103"/>
      <c r="J47" s="171">
        <f t="shared" si="21"/>
        <v>2384.6400000000003</v>
      </c>
      <c r="K47" s="8">
        <f t="shared" si="22"/>
        <v>0.1111090402482553</v>
      </c>
      <c r="L47" s="106">
        <f t="shared" si="23"/>
        <v>238.46000000000049</v>
      </c>
      <c r="M47" s="257"/>
      <c r="N47" s="108">
        <v>0</v>
      </c>
      <c r="O47" s="109">
        <f t="shared" si="24"/>
        <v>0</v>
      </c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</row>
    <row r="48" spans="1:36" s="3" customFormat="1" ht="12.75" customHeight="1" x14ac:dyDescent="0.2">
      <c r="A48" s="531">
        <v>493700200</v>
      </c>
      <c r="B48" s="599"/>
      <c r="C48" s="649" t="s">
        <v>309</v>
      </c>
      <c r="D48" s="649"/>
      <c r="E48" s="475" t="s">
        <v>310</v>
      </c>
      <c r="F48" s="475" t="s">
        <v>411</v>
      </c>
      <c r="G48" s="481">
        <f>VLOOKUP(A48,'сводный прайс'!A:H,7,FALSE)</f>
        <v>365.6</v>
      </c>
      <c r="H48" s="482">
        <f>VLOOKUP(A48,'сводный прайс'!A:H,8,FALSE)</f>
        <v>263.23</v>
      </c>
      <c r="I48" s="103"/>
      <c r="J48" s="171">
        <f t="shared" si="21"/>
        <v>292.48</v>
      </c>
      <c r="K48" s="8">
        <f t="shared" si="22"/>
        <v>0.11111955324241163</v>
      </c>
      <c r="L48" s="106">
        <f t="shared" si="23"/>
        <v>29.25</v>
      </c>
      <c r="M48" s="103"/>
      <c r="N48" s="108">
        <v>0</v>
      </c>
      <c r="O48" s="109">
        <f t="shared" si="24"/>
        <v>0</v>
      </c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</row>
    <row r="49" spans="1:36" s="3" customFormat="1" ht="99.75" customHeight="1" x14ac:dyDescent="0.2">
      <c r="A49" s="540">
        <v>499800400</v>
      </c>
      <c r="B49" s="599"/>
      <c r="C49" s="649" t="s">
        <v>412</v>
      </c>
      <c r="D49" s="649"/>
      <c r="E49" s="475" t="s">
        <v>413</v>
      </c>
      <c r="F49" s="475" t="s">
        <v>414</v>
      </c>
      <c r="G49" s="481">
        <f>VLOOKUP(A49,'сводный прайс'!A:H,7,FALSE)</f>
        <v>4733.6000000000004</v>
      </c>
      <c r="H49" s="482">
        <f>VLOOKUP(A49,'сводный прайс'!A:H,8,FALSE)</f>
        <v>3408.19</v>
      </c>
      <c r="I49" s="103"/>
      <c r="J49" s="171">
        <f t="shared" si="21"/>
        <v>3786.8800000000006</v>
      </c>
      <c r="K49" s="8">
        <f t="shared" si="22"/>
        <v>0.11111176313527138</v>
      </c>
      <c r="L49" s="106">
        <f t="shared" si="23"/>
        <v>378.69000000000051</v>
      </c>
      <c r="M49" s="103"/>
      <c r="N49" s="108">
        <v>0</v>
      </c>
      <c r="O49" s="109">
        <f t="shared" si="24"/>
        <v>0</v>
      </c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</row>
    <row r="50" spans="1:36" s="3" customFormat="1" ht="102" thickBot="1" x14ac:dyDescent="0.25">
      <c r="A50" s="541">
        <v>499801400</v>
      </c>
      <c r="B50" s="600"/>
      <c r="C50" s="745" t="s">
        <v>415</v>
      </c>
      <c r="D50" s="745"/>
      <c r="E50" s="494" t="s">
        <v>416</v>
      </c>
      <c r="F50" s="494" t="s">
        <v>417</v>
      </c>
      <c r="G50" s="492">
        <f>VLOOKUP(A50,'сводный прайс'!A:H,7,FALSE)</f>
        <v>8396.7999999999993</v>
      </c>
      <c r="H50" s="493">
        <f>VLOOKUP(A50,'сводный прайс'!A:H,8,FALSE)</f>
        <v>6045.7</v>
      </c>
      <c r="I50" s="443"/>
      <c r="J50" s="172">
        <f t="shared" si="21"/>
        <v>6717.44</v>
      </c>
      <c r="K50" s="369">
        <f t="shared" si="22"/>
        <v>0.11111037596969742</v>
      </c>
      <c r="L50" s="134">
        <f t="shared" si="23"/>
        <v>671.73999999999978</v>
      </c>
      <c r="M50" s="103"/>
      <c r="N50" s="174">
        <v>0</v>
      </c>
      <c r="O50" s="136">
        <f t="shared" si="24"/>
        <v>0</v>
      </c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</row>
    <row r="51" spans="1:36" s="149" customFormat="1" ht="15.75" thickBot="1" x14ac:dyDescent="0.3">
      <c r="A51" s="145"/>
      <c r="B51" s="145"/>
      <c r="C51" s="746"/>
      <c r="D51" s="746"/>
      <c r="E51" s="746"/>
      <c r="F51" s="746"/>
      <c r="G51" s="370"/>
      <c r="I51" s="150"/>
      <c r="M51" s="103"/>
      <c r="N51" s="143"/>
      <c r="O51" s="143"/>
      <c r="P51" s="150"/>
    </row>
    <row r="52" spans="1:36" s="149" customFormat="1" ht="27.75" customHeight="1" thickBot="1" x14ac:dyDescent="0.3">
      <c r="A52" s="145"/>
      <c r="B52" s="145"/>
      <c r="D52" s="147"/>
      <c r="E52" s="371"/>
      <c r="I52" s="150"/>
      <c r="J52" s="372" t="s">
        <v>153</v>
      </c>
      <c r="K52" s="373"/>
      <c r="L52" s="151"/>
      <c r="M52" s="151"/>
      <c r="N52" s="572">
        <f>SUM(O5:O7,O9:O9,O11:O13,O15:O17,O24:O36,O38:O50)</f>
        <v>0</v>
      </c>
      <c r="O52" s="573"/>
      <c r="P52" s="150"/>
    </row>
    <row r="53" spans="1:36" s="149" customFormat="1" x14ac:dyDescent="0.25">
      <c r="A53" s="145"/>
      <c r="B53" s="145"/>
      <c r="D53" s="147"/>
      <c r="E53" s="371"/>
      <c r="I53" s="150"/>
      <c r="M53" s="103"/>
      <c r="N53" s="143"/>
      <c r="O53" s="143"/>
      <c r="P53" s="150"/>
    </row>
    <row r="54" spans="1:36" s="149" customFormat="1" x14ac:dyDescent="0.25">
      <c r="A54" s="145"/>
      <c r="B54" s="145"/>
      <c r="D54" s="147"/>
      <c r="E54" s="371"/>
      <c r="I54" s="150"/>
      <c r="M54" s="103"/>
      <c r="N54" s="143"/>
      <c r="O54" s="143"/>
      <c r="P54" s="150"/>
    </row>
    <row r="55" spans="1:36" s="149" customFormat="1" x14ac:dyDescent="0.25">
      <c r="A55" s="145"/>
      <c r="B55" s="145"/>
      <c r="D55" s="147"/>
      <c r="E55" s="371"/>
      <c r="I55" s="150"/>
      <c r="M55" s="103"/>
      <c r="N55" s="143"/>
      <c r="O55" s="143"/>
      <c r="P55" s="150"/>
    </row>
    <row r="56" spans="1:36" s="149" customFormat="1" x14ac:dyDescent="0.25">
      <c r="A56" s="145"/>
      <c r="B56" s="145"/>
      <c r="D56" s="147"/>
      <c r="E56" s="371"/>
      <c r="I56" s="150"/>
      <c r="M56" s="103"/>
      <c r="N56" s="143"/>
      <c r="O56" s="143"/>
      <c r="P56" s="150"/>
    </row>
    <row r="57" spans="1:36" s="149" customFormat="1" x14ac:dyDescent="0.25">
      <c r="A57" s="145"/>
      <c r="B57" s="145"/>
      <c r="D57" s="147"/>
      <c r="E57" s="371"/>
      <c r="I57" s="150"/>
      <c r="M57" s="103"/>
      <c r="N57" s="143"/>
      <c r="O57" s="143"/>
      <c r="P57" s="150"/>
    </row>
    <row r="58" spans="1:36" s="149" customFormat="1" x14ac:dyDescent="0.25">
      <c r="A58" s="145"/>
      <c r="B58" s="145"/>
      <c r="D58" s="147"/>
      <c r="E58" s="371"/>
      <c r="I58" s="150"/>
      <c r="M58" s="103"/>
      <c r="N58" s="143"/>
      <c r="O58" s="143"/>
      <c r="P58" s="150"/>
    </row>
    <row r="59" spans="1:36" s="149" customFormat="1" x14ac:dyDescent="0.25">
      <c r="A59" s="145"/>
      <c r="B59" s="145"/>
      <c r="D59" s="147"/>
      <c r="E59" s="371"/>
      <c r="I59" s="150"/>
      <c r="M59" s="257"/>
      <c r="N59" s="143"/>
      <c r="O59" s="143"/>
      <c r="P59" s="150"/>
    </row>
    <row r="60" spans="1:36" s="149" customFormat="1" x14ac:dyDescent="0.25">
      <c r="A60" s="145"/>
      <c r="B60" s="145"/>
      <c r="D60" s="147"/>
      <c r="E60" s="371"/>
      <c r="I60" s="150"/>
      <c r="M60" s="103"/>
      <c r="N60" s="374"/>
      <c r="O60" s="374"/>
      <c r="P60" s="150"/>
    </row>
    <row r="61" spans="1:36" s="149" customFormat="1" x14ac:dyDescent="0.25">
      <c r="A61" s="145"/>
      <c r="B61" s="145"/>
      <c r="D61" s="147"/>
      <c r="E61" s="371"/>
      <c r="I61" s="150"/>
      <c r="M61" s="103"/>
      <c r="N61" s="143"/>
      <c r="O61" s="143"/>
      <c r="P61" s="150"/>
    </row>
    <row r="62" spans="1:36" s="149" customFormat="1" x14ac:dyDescent="0.25">
      <c r="A62" s="145"/>
      <c r="B62" s="145"/>
      <c r="D62" s="147"/>
      <c r="E62" s="371"/>
      <c r="I62" s="150"/>
      <c r="M62" s="103"/>
      <c r="N62" s="143"/>
      <c r="O62" s="143"/>
      <c r="P62" s="150"/>
    </row>
    <row r="63" spans="1:36" s="149" customFormat="1" x14ac:dyDescent="0.25">
      <c r="A63" s="145"/>
      <c r="B63" s="145"/>
      <c r="D63" s="147"/>
      <c r="E63" s="371"/>
      <c r="I63" s="150"/>
      <c r="M63" s="103"/>
      <c r="N63" s="143"/>
      <c r="O63" s="143"/>
      <c r="P63" s="150"/>
    </row>
    <row r="64" spans="1:36" s="149" customFormat="1" x14ac:dyDescent="0.25">
      <c r="A64" s="145"/>
      <c r="B64" s="145"/>
      <c r="D64" s="147"/>
      <c r="E64" s="371"/>
      <c r="I64" s="150"/>
      <c r="M64" s="103"/>
      <c r="N64" s="143"/>
      <c r="O64" s="143"/>
      <c r="P64" s="150"/>
    </row>
    <row r="65" spans="1:16" s="149" customFormat="1" x14ac:dyDescent="0.25">
      <c r="A65" s="145"/>
      <c r="B65" s="145"/>
      <c r="D65" s="147"/>
      <c r="E65" s="371"/>
      <c r="I65" s="150"/>
      <c r="M65" s="103"/>
      <c r="N65" s="143"/>
      <c r="O65" s="143"/>
      <c r="P65" s="150"/>
    </row>
    <row r="66" spans="1:16" s="149" customFormat="1" x14ac:dyDescent="0.25">
      <c r="A66" s="145"/>
      <c r="B66" s="145"/>
      <c r="D66" s="147"/>
      <c r="E66" s="371"/>
      <c r="I66" s="150"/>
      <c r="M66" s="103"/>
      <c r="N66" s="143"/>
      <c r="O66" s="143"/>
      <c r="P66" s="150"/>
    </row>
    <row r="67" spans="1:16" s="149" customFormat="1" x14ac:dyDescent="0.25">
      <c r="A67" s="145"/>
      <c r="B67" s="145"/>
      <c r="D67" s="147"/>
      <c r="E67" s="371"/>
      <c r="I67" s="150"/>
      <c r="M67" s="103"/>
      <c r="N67" s="143"/>
      <c r="O67" s="143"/>
      <c r="P67" s="150"/>
    </row>
    <row r="68" spans="1:16" s="149" customFormat="1" x14ac:dyDescent="0.25">
      <c r="A68" s="145"/>
      <c r="B68" s="145"/>
      <c r="D68" s="147"/>
      <c r="E68" s="371"/>
      <c r="I68" s="150"/>
      <c r="M68" s="103"/>
      <c r="N68" s="143"/>
      <c r="O68" s="143"/>
      <c r="P68" s="150"/>
    </row>
    <row r="69" spans="1:16" s="149" customFormat="1" x14ac:dyDescent="0.25">
      <c r="A69" s="145"/>
      <c r="B69" s="145"/>
      <c r="D69" s="147"/>
      <c r="E69" s="371"/>
      <c r="I69" s="150"/>
      <c r="M69" s="103"/>
      <c r="N69" s="143"/>
      <c r="O69" s="143"/>
      <c r="P69" s="150"/>
    </row>
    <row r="70" spans="1:16" s="149" customFormat="1" x14ac:dyDescent="0.25">
      <c r="A70" s="145"/>
      <c r="B70" s="145"/>
      <c r="D70" s="147"/>
      <c r="E70" s="371"/>
      <c r="I70" s="150"/>
      <c r="M70" s="103"/>
      <c r="N70" s="143"/>
      <c r="O70" s="143"/>
      <c r="P70" s="150"/>
    </row>
    <row r="71" spans="1:16" s="149" customFormat="1" x14ac:dyDescent="0.25">
      <c r="A71" s="145"/>
      <c r="B71" s="145"/>
      <c r="D71" s="147"/>
      <c r="E71" s="371"/>
      <c r="I71" s="150"/>
      <c r="M71" s="103"/>
      <c r="N71" s="143"/>
      <c r="O71" s="143"/>
      <c r="P71" s="150"/>
    </row>
    <row r="72" spans="1:16" s="149" customFormat="1" x14ac:dyDescent="0.25">
      <c r="A72" s="145"/>
      <c r="B72" s="145"/>
      <c r="D72" s="147"/>
      <c r="E72" s="371"/>
      <c r="I72" s="150"/>
      <c r="M72" s="103"/>
      <c r="N72" s="143"/>
      <c r="O72" s="143"/>
      <c r="P72" s="150"/>
    </row>
    <row r="73" spans="1:16" s="149" customFormat="1" x14ac:dyDescent="0.25">
      <c r="A73" s="145"/>
      <c r="B73" s="145"/>
      <c r="D73" s="147"/>
      <c r="E73" s="371"/>
      <c r="I73" s="150"/>
      <c r="M73" s="103"/>
      <c r="N73" s="143"/>
      <c r="O73" s="143"/>
      <c r="P73" s="150"/>
    </row>
    <row r="74" spans="1:16" s="149" customFormat="1" x14ac:dyDescent="0.25">
      <c r="A74" s="145"/>
      <c r="B74" s="145"/>
      <c r="D74" s="147"/>
      <c r="E74" s="371"/>
      <c r="I74" s="150"/>
      <c r="M74" s="103"/>
      <c r="N74" s="143"/>
      <c r="O74" s="143"/>
      <c r="P74" s="150"/>
    </row>
    <row r="75" spans="1:16" s="149" customFormat="1" x14ac:dyDescent="0.25">
      <c r="A75" s="145"/>
      <c r="B75" s="145"/>
      <c r="D75" s="147"/>
      <c r="E75" s="371"/>
      <c r="I75" s="150"/>
      <c r="M75" s="103"/>
      <c r="N75" s="143"/>
      <c r="O75" s="143"/>
      <c r="P75" s="150"/>
    </row>
    <row r="76" spans="1:16" s="149" customFormat="1" x14ac:dyDescent="0.25">
      <c r="A76" s="145"/>
      <c r="B76" s="145"/>
      <c r="D76" s="147"/>
      <c r="E76" s="371"/>
      <c r="I76" s="150"/>
      <c r="M76" s="103"/>
      <c r="N76" s="143"/>
      <c r="O76" s="143"/>
      <c r="P76" s="150"/>
    </row>
    <row r="77" spans="1:16" s="149" customFormat="1" x14ac:dyDescent="0.25">
      <c r="A77" s="145"/>
      <c r="B77" s="145"/>
      <c r="D77" s="147"/>
      <c r="E77" s="371"/>
      <c r="I77" s="150"/>
      <c r="M77" s="257"/>
      <c r="N77" s="143"/>
      <c r="O77" s="143"/>
      <c r="P77" s="150"/>
    </row>
    <row r="78" spans="1:16" s="149" customFormat="1" x14ac:dyDescent="0.25">
      <c r="A78" s="145"/>
      <c r="B78" s="145"/>
      <c r="D78" s="147"/>
      <c r="E78" s="371"/>
      <c r="I78" s="150"/>
      <c r="M78" s="103"/>
      <c r="N78" s="374"/>
      <c r="O78" s="374"/>
      <c r="P78" s="150"/>
    </row>
    <row r="79" spans="1:16" s="149" customFormat="1" x14ac:dyDescent="0.25">
      <c r="A79" s="145"/>
      <c r="B79" s="145"/>
      <c r="D79" s="147"/>
      <c r="E79" s="371"/>
      <c r="I79" s="150"/>
      <c r="M79" s="103"/>
      <c r="N79" s="143"/>
      <c r="O79" s="143"/>
      <c r="P79" s="150"/>
    </row>
    <row r="80" spans="1:16" s="149" customFormat="1" x14ac:dyDescent="0.25">
      <c r="A80" s="145"/>
      <c r="B80" s="145"/>
      <c r="D80" s="147"/>
      <c r="E80" s="371"/>
      <c r="I80" s="150"/>
      <c r="M80" s="103"/>
      <c r="N80" s="143"/>
      <c r="O80" s="143"/>
      <c r="P80" s="150"/>
    </row>
    <row r="81" spans="1:16" s="149" customFormat="1" x14ac:dyDescent="0.25">
      <c r="A81" s="145"/>
      <c r="B81" s="145"/>
      <c r="D81" s="147"/>
      <c r="E81" s="371"/>
      <c r="I81" s="150"/>
      <c r="M81" s="103"/>
      <c r="N81" s="143"/>
      <c r="O81" s="143"/>
      <c r="P81" s="150"/>
    </row>
    <row r="82" spans="1:16" s="149" customFormat="1" x14ac:dyDescent="0.25">
      <c r="A82" s="145"/>
      <c r="B82" s="145"/>
      <c r="D82" s="147"/>
      <c r="E82" s="371"/>
      <c r="I82" s="150"/>
      <c r="M82" s="103"/>
      <c r="N82" s="143"/>
      <c r="O82" s="143"/>
      <c r="P82" s="150"/>
    </row>
    <row r="83" spans="1:16" s="149" customFormat="1" x14ac:dyDescent="0.25">
      <c r="A83" s="145"/>
      <c r="B83" s="145"/>
      <c r="D83" s="147"/>
      <c r="E83" s="371"/>
      <c r="I83" s="150"/>
      <c r="M83" s="103"/>
      <c r="N83" s="143"/>
      <c r="O83" s="143"/>
      <c r="P83" s="150"/>
    </row>
    <row r="84" spans="1:16" s="149" customFormat="1" x14ac:dyDescent="0.25">
      <c r="A84" s="145"/>
      <c r="B84" s="145"/>
      <c r="D84" s="147"/>
      <c r="E84" s="371"/>
      <c r="I84" s="150"/>
      <c r="M84" s="103"/>
      <c r="N84" s="143"/>
      <c r="O84" s="143"/>
      <c r="P84" s="150"/>
    </row>
    <row r="85" spans="1:16" s="149" customFormat="1" x14ac:dyDescent="0.25">
      <c r="A85" s="145"/>
      <c r="B85" s="145"/>
      <c r="D85" s="147"/>
      <c r="E85" s="371"/>
      <c r="I85" s="150"/>
      <c r="M85" s="242"/>
      <c r="N85" s="143"/>
      <c r="O85" s="143"/>
      <c r="P85" s="150"/>
    </row>
    <row r="86" spans="1:16" x14ac:dyDescent="0.25">
      <c r="M86" s="150"/>
      <c r="N86" s="242"/>
      <c r="O86" s="242"/>
      <c r="P86" s="150"/>
    </row>
    <row r="87" spans="1:16" ht="15.75" x14ac:dyDescent="0.25">
      <c r="N87" s="377"/>
      <c r="O87" s="377"/>
      <c r="P87" s="150"/>
    </row>
    <row r="88" spans="1:16" x14ac:dyDescent="0.25">
      <c r="N88" s="242"/>
      <c r="O88" s="242"/>
      <c r="P88" s="150"/>
    </row>
    <row r="89" spans="1:16" x14ac:dyDescent="0.25">
      <c r="N89" s="242"/>
      <c r="O89" s="242"/>
      <c r="P89" s="150"/>
    </row>
    <row r="90" spans="1:16" x14ac:dyDescent="0.25">
      <c r="N90" s="242"/>
      <c r="O90" s="242"/>
      <c r="P90" s="150"/>
    </row>
    <row r="91" spans="1:16" x14ac:dyDescent="0.25">
      <c r="N91" s="242"/>
      <c r="O91" s="242"/>
      <c r="P91" s="150"/>
    </row>
    <row r="92" spans="1:16" x14ac:dyDescent="0.25">
      <c r="N92" s="242"/>
      <c r="O92" s="242"/>
      <c r="P92" s="150"/>
    </row>
    <row r="93" spans="1:16" x14ac:dyDescent="0.25">
      <c r="N93" s="242"/>
      <c r="O93" s="242"/>
      <c r="P93" s="150"/>
    </row>
    <row r="94" spans="1:16" x14ac:dyDescent="0.25">
      <c r="N94" s="242"/>
      <c r="O94" s="242"/>
      <c r="P94" s="150"/>
    </row>
    <row r="95" spans="1:16" x14ac:dyDescent="0.25">
      <c r="N95" s="242"/>
      <c r="O95" s="242"/>
      <c r="P95" s="150"/>
    </row>
    <row r="96" spans="1:16" x14ac:dyDescent="0.25">
      <c r="N96" s="242"/>
      <c r="O96" s="242"/>
      <c r="P96" s="150"/>
    </row>
    <row r="97" spans="14:16" x14ac:dyDescent="0.25">
      <c r="N97" s="242"/>
      <c r="O97" s="242"/>
      <c r="P97" s="150"/>
    </row>
    <row r="98" spans="14:16" x14ac:dyDescent="0.25">
      <c r="N98" s="242"/>
      <c r="O98" s="242"/>
      <c r="P98" s="150"/>
    </row>
    <row r="99" spans="14:16" x14ac:dyDescent="0.25">
      <c r="N99" s="242"/>
      <c r="O99" s="242"/>
      <c r="P99" s="150"/>
    </row>
    <row r="100" spans="14:16" x14ac:dyDescent="0.25">
      <c r="N100" s="242"/>
      <c r="O100" s="242"/>
      <c r="P100" s="150"/>
    </row>
    <row r="101" spans="14:16" x14ac:dyDescent="0.25">
      <c r="N101" s="242"/>
      <c r="O101" s="242"/>
      <c r="P101" s="150"/>
    </row>
    <row r="102" spans="14:16" x14ac:dyDescent="0.25">
      <c r="N102" s="242"/>
      <c r="O102" s="242"/>
      <c r="P102" s="150"/>
    </row>
    <row r="103" spans="14:16" x14ac:dyDescent="0.25">
      <c r="N103" s="242"/>
      <c r="O103" s="242"/>
      <c r="P103" s="150"/>
    </row>
    <row r="104" spans="14:16" x14ac:dyDescent="0.25">
      <c r="N104" s="242"/>
      <c r="O104" s="242"/>
      <c r="P104" s="150"/>
    </row>
    <row r="105" spans="14:16" x14ac:dyDescent="0.25">
      <c r="N105" s="242"/>
      <c r="O105" s="242"/>
      <c r="P105" s="150"/>
    </row>
    <row r="106" spans="14:16" x14ac:dyDescent="0.25">
      <c r="N106" s="242"/>
      <c r="O106" s="242"/>
      <c r="P106" s="150"/>
    </row>
    <row r="107" spans="14:16" x14ac:dyDescent="0.25">
      <c r="N107" s="242"/>
      <c r="O107" s="242"/>
      <c r="P107" s="150"/>
    </row>
    <row r="108" spans="14:16" x14ac:dyDescent="0.25">
      <c r="N108" s="242"/>
      <c r="O108" s="242"/>
      <c r="P108" s="150"/>
    </row>
    <row r="109" spans="14:16" x14ac:dyDescent="0.25">
      <c r="N109" s="242"/>
      <c r="O109" s="242"/>
      <c r="P109" s="150"/>
    </row>
    <row r="110" spans="14:16" x14ac:dyDescent="0.25">
      <c r="N110" s="242"/>
      <c r="O110" s="242"/>
      <c r="P110" s="150"/>
    </row>
    <row r="111" spans="14:16" x14ac:dyDescent="0.25">
      <c r="N111" s="202"/>
      <c r="O111" s="202"/>
    </row>
    <row r="112" spans="14:16" x14ac:dyDescent="0.25">
      <c r="N112" s="202"/>
      <c r="O112" s="202"/>
    </row>
    <row r="113" spans="14:15" x14ac:dyDescent="0.25">
      <c r="N113" s="202"/>
      <c r="O113" s="202"/>
    </row>
    <row r="114" spans="14:15" x14ac:dyDescent="0.25">
      <c r="N114" s="202"/>
      <c r="O114" s="202"/>
    </row>
    <row r="115" spans="14:15" x14ac:dyDescent="0.25">
      <c r="N115" s="202"/>
      <c r="O115" s="202"/>
    </row>
    <row r="116" spans="14:15" x14ac:dyDescent="0.25">
      <c r="N116" s="202"/>
      <c r="O116" s="202"/>
    </row>
    <row r="117" spans="14:15" x14ac:dyDescent="0.25">
      <c r="N117" s="202"/>
      <c r="O117" s="202"/>
    </row>
    <row r="118" spans="14:15" x14ac:dyDescent="0.25">
      <c r="N118" s="202"/>
      <c r="O118" s="202"/>
    </row>
    <row r="119" spans="14:15" x14ac:dyDescent="0.25">
      <c r="N119" s="202"/>
      <c r="O119" s="202"/>
    </row>
    <row r="120" spans="14:15" x14ac:dyDescent="0.25">
      <c r="N120" s="202"/>
      <c r="O120" s="202"/>
    </row>
    <row r="121" spans="14:15" x14ac:dyDescent="0.25">
      <c r="N121" s="202"/>
      <c r="O121" s="202"/>
    </row>
    <row r="122" spans="14:15" x14ac:dyDescent="0.25">
      <c r="N122" s="202"/>
      <c r="O122" s="202"/>
    </row>
    <row r="123" spans="14:15" x14ac:dyDescent="0.25">
      <c r="N123" s="202"/>
      <c r="O123" s="202"/>
    </row>
  </sheetData>
  <protectedRanges>
    <protectedRange sqref="B1 B2:B3 B4:G4 F1:J1 J2:L3" name="Диапазон1_1_1"/>
    <protectedRange sqref="B37 D37:G37 B8:G8" name="Диапазон1_1_2"/>
    <protectedRange sqref="H2:I4 H37:L37 H23:L23 H18:L18 N4:O4 N8:O8 N10:O10 N14:O14 N18:O18 N23:O23 N37:O37 H14:L14 H10:L10 H8:L8 J4:L4" name="Диапазон1_1_1_4"/>
    <protectedRange sqref="B18 B23 B14 D14:G14 D18:G18 B10:G10 D23:G23" name="Диапазон1_1_2_1"/>
    <protectedRange sqref="N1" name="Диапазон1_1_1_1"/>
    <protectedRange sqref="G2:G3" name="Диапазон1_1_1_3_2_1"/>
    <protectedRange sqref="M9 N60:O60 N78:O78 M12" name="Диапазон1_1"/>
    <protectedRange sqref="M2:M3 M47 M59 M77 M29:M31" name="Диапазон1_1_1_4_1_1_1"/>
  </protectedRanges>
  <mergeCells count="59">
    <mergeCell ref="B1:L1"/>
    <mergeCell ref="C48:D48"/>
    <mergeCell ref="C49:D49"/>
    <mergeCell ref="C50:D50"/>
    <mergeCell ref="C51:F51"/>
    <mergeCell ref="B37:F37"/>
    <mergeCell ref="B38:B50"/>
    <mergeCell ref="C38:D38"/>
    <mergeCell ref="E38:F38"/>
    <mergeCell ref="C39:D39"/>
    <mergeCell ref="E39:F39"/>
    <mergeCell ref="C40:D40"/>
    <mergeCell ref="E40:F40"/>
    <mergeCell ref="C41:D41"/>
    <mergeCell ref="E41:F41"/>
    <mergeCell ref="B24:B36"/>
    <mergeCell ref="N52:O52"/>
    <mergeCell ref="C45:D45"/>
    <mergeCell ref="E45:F45"/>
    <mergeCell ref="C46:D46"/>
    <mergeCell ref="E46:F46"/>
    <mergeCell ref="C47:D47"/>
    <mergeCell ref="E47:F47"/>
    <mergeCell ref="C42:D42"/>
    <mergeCell ref="E42:F42"/>
    <mergeCell ref="C43:D43"/>
    <mergeCell ref="E43:F43"/>
    <mergeCell ref="C44:D44"/>
    <mergeCell ref="E44:F44"/>
    <mergeCell ref="E34:F34"/>
    <mergeCell ref="E35:F35"/>
    <mergeCell ref="E36:F36"/>
    <mergeCell ref="E15:E16"/>
    <mergeCell ref="D17:F17"/>
    <mergeCell ref="B18:F18"/>
    <mergeCell ref="B19:B22"/>
    <mergeCell ref="E19:E21"/>
    <mergeCell ref="B23:F23"/>
    <mergeCell ref="E26:F26"/>
    <mergeCell ref="E27:F27"/>
    <mergeCell ref="E28:F28"/>
    <mergeCell ref="E29:F29"/>
    <mergeCell ref="E33:F33"/>
    <mergeCell ref="D24:D25"/>
    <mergeCell ref="E24:E25"/>
    <mergeCell ref="B10:F10"/>
    <mergeCell ref="B11:B13"/>
    <mergeCell ref="B14:F14"/>
    <mergeCell ref="B15:B17"/>
    <mergeCell ref="D15:D16"/>
    <mergeCell ref="K2:L2"/>
    <mergeCell ref="N2:O2"/>
    <mergeCell ref="B5:B7"/>
    <mergeCell ref="H2:H3"/>
    <mergeCell ref="B8:F8"/>
    <mergeCell ref="B2:C3"/>
    <mergeCell ref="D2:E3"/>
    <mergeCell ref="F2:F3"/>
    <mergeCell ref="G2:G3"/>
  </mergeCells>
  <pageMargins left="0.25" right="0.25" top="0.75" bottom="0.75" header="0.3" footer="0.3"/>
  <pageSetup paperSize="9" scale="55" fitToHeight="2" orientation="portrait" r:id="rId1"/>
  <rowBreaks count="1" manualBreakCount="1">
    <brk id="36" min="1" max="14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711"/>
  <sheetViews>
    <sheetView view="pageBreakPreview" zoomScaleNormal="100" zoomScaleSheetLayoutView="100" workbookViewId="0">
      <pane ySplit="4" topLeftCell="A5" activePane="bottomLeft" state="frozen"/>
      <selection activeCell="B15" sqref="B15:D15"/>
      <selection pane="bottomLeft" activeCell="F15" sqref="F15"/>
    </sheetView>
  </sheetViews>
  <sheetFormatPr defaultColWidth="9.140625" defaultRowHeight="11.25" x14ac:dyDescent="0.2"/>
  <cols>
    <col min="1" max="1" width="8.85546875" style="15" customWidth="1"/>
    <col min="2" max="2" width="12.5703125" style="30" customWidth="1"/>
    <col min="3" max="3" width="52.85546875" style="306" customWidth="1"/>
    <col min="4" max="4" width="7.140625" style="31" customWidth="1"/>
    <col min="5" max="5" width="6.140625" style="30" customWidth="1"/>
    <col min="6" max="7" width="12.140625" style="13" customWidth="1"/>
    <col min="8" max="8" width="12.7109375" style="13" customWidth="1"/>
    <col min="9" max="9" width="16.85546875" style="14" customWidth="1"/>
    <col min="10" max="10" width="14.28515625" style="15" customWidth="1"/>
    <col min="11" max="11" width="9.140625" style="465"/>
    <col min="12" max="12" width="9.140625" style="502"/>
    <col min="13" max="13" width="9.140625" style="544"/>
    <col min="14" max="16384" width="9.140625" style="15"/>
  </cols>
  <sheetData>
    <row r="1" spans="1:13" ht="21.75" customHeight="1" x14ac:dyDescent="0.2">
      <c r="A1" s="9"/>
      <c r="B1" s="10"/>
      <c r="C1" s="11"/>
      <c r="D1" s="762" t="s">
        <v>15</v>
      </c>
      <c r="E1" s="762"/>
      <c r="F1" s="762"/>
      <c r="G1" s="762"/>
      <c r="H1" s="12">
        <v>0</v>
      </c>
    </row>
    <row r="2" spans="1:13" s="19" customFormat="1" ht="18.75" customHeight="1" thickBot="1" x14ac:dyDescent="0.25">
      <c r="A2" s="16">
        <v>1</v>
      </c>
      <c r="B2" s="17">
        <v>2</v>
      </c>
      <c r="C2" s="291">
        <v>3</v>
      </c>
      <c r="D2" s="17">
        <v>4</v>
      </c>
      <c r="E2" s="16">
        <v>5</v>
      </c>
      <c r="F2" s="17">
        <v>6</v>
      </c>
      <c r="G2" s="16">
        <v>7</v>
      </c>
      <c r="H2" s="17">
        <v>8</v>
      </c>
      <c r="I2" s="18">
        <v>11</v>
      </c>
      <c r="K2" s="466"/>
      <c r="L2" s="563"/>
      <c r="M2" s="545"/>
    </row>
    <row r="3" spans="1:13" ht="90.75" customHeight="1" thickBot="1" x14ac:dyDescent="0.25">
      <c r="A3" s="763" t="s">
        <v>16</v>
      </c>
      <c r="B3" s="764"/>
      <c r="C3" s="764"/>
      <c r="D3" s="764"/>
      <c r="E3" s="765"/>
      <c r="F3" s="286" t="s">
        <v>237</v>
      </c>
      <c r="G3" s="21" t="s">
        <v>238</v>
      </c>
      <c r="H3" s="20" t="s">
        <v>239</v>
      </c>
      <c r="I3" s="766" t="s">
        <v>17</v>
      </c>
      <c r="J3" s="767"/>
    </row>
    <row r="4" spans="1:13" s="24" customFormat="1" ht="22.5" customHeight="1" thickBot="1" x14ac:dyDescent="0.3">
      <c r="A4" s="22" t="s">
        <v>0</v>
      </c>
      <c r="B4" s="22" t="s">
        <v>18</v>
      </c>
      <c r="C4" s="22" t="s">
        <v>1</v>
      </c>
      <c r="D4" s="23" t="s">
        <v>19</v>
      </c>
      <c r="E4" s="22" t="s">
        <v>20</v>
      </c>
      <c r="F4" s="287" t="s">
        <v>236</v>
      </c>
      <c r="G4" s="287" t="s">
        <v>236</v>
      </c>
      <c r="H4" s="287" t="s">
        <v>236</v>
      </c>
      <c r="I4" s="383"/>
      <c r="J4" s="390"/>
      <c r="K4" s="467"/>
      <c r="L4" s="564"/>
      <c r="M4" s="546"/>
    </row>
    <row r="5" spans="1:13" s="25" customFormat="1" ht="13.5" customHeight="1" thickBot="1" x14ac:dyDescent="0.25">
      <c r="A5" s="413" t="s">
        <v>504</v>
      </c>
      <c r="B5" s="414"/>
      <c r="C5" s="415"/>
      <c r="D5" s="414"/>
      <c r="E5" s="414"/>
      <c r="F5" s="416"/>
      <c r="G5" s="416"/>
      <c r="H5" s="416"/>
      <c r="I5" s="416"/>
      <c r="J5" s="417"/>
      <c r="K5" s="468"/>
      <c r="L5" s="565"/>
      <c r="M5" s="547"/>
    </row>
    <row r="6" spans="1:13" x14ac:dyDescent="0.2">
      <c r="A6" s="159">
        <v>492701000</v>
      </c>
      <c r="B6" s="418" t="s">
        <v>436</v>
      </c>
      <c r="C6" s="419" t="s">
        <v>437</v>
      </c>
      <c r="D6" s="420" t="s">
        <v>21</v>
      </c>
      <c r="E6" s="421" t="s">
        <v>22</v>
      </c>
      <c r="F6" s="397">
        <v>8220</v>
      </c>
      <c r="G6" s="397">
        <f>ROUND(F6*(1+$H$1),2)</f>
        <v>8220</v>
      </c>
      <c r="H6" s="403">
        <f>ROUND(G6*(1-ALUTECH!$O$1),2)</f>
        <v>6987</v>
      </c>
      <c r="I6" s="749"/>
      <c r="J6" s="750"/>
    </row>
    <row r="7" spans="1:13" x14ac:dyDescent="0.2">
      <c r="A7" s="159">
        <v>492701200</v>
      </c>
      <c r="B7" s="422" t="s">
        <v>438</v>
      </c>
      <c r="C7" s="325" t="s">
        <v>437</v>
      </c>
      <c r="D7" s="28" t="s">
        <v>21</v>
      </c>
      <c r="E7" s="336" t="s">
        <v>22</v>
      </c>
      <c r="F7" s="394">
        <v>9420</v>
      </c>
      <c r="G7" s="394">
        <f t="shared" ref="G7:G31" si="0">ROUND(F7*(1+$H$1),2)</f>
        <v>9420</v>
      </c>
      <c r="H7" s="399">
        <f>ROUND(G7*(1-ALUTECH!$O$1),2)</f>
        <v>8007</v>
      </c>
      <c r="I7" s="749"/>
      <c r="J7" s="750"/>
    </row>
    <row r="8" spans="1:13" x14ac:dyDescent="0.2">
      <c r="A8" s="159">
        <v>492700900</v>
      </c>
      <c r="B8" s="422" t="s">
        <v>439</v>
      </c>
      <c r="C8" s="325" t="s">
        <v>437</v>
      </c>
      <c r="D8" s="28" t="s">
        <v>21</v>
      </c>
      <c r="E8" s="336" t="s">
        <v>22</v>
      </c>
      <c r="F8" s="394">
        <v>9800</v>
      </c>
      <c r="G8" s="394">
        <f t="shared" si="0"/>
        <v>9800</v>
      </c>
      <c r="H8" s="399">
        <f>ROUND(G8*(1-ALUTECH!$O$1),2)</f>
        <v>8330</v>
      </c>
      <c r="I8" s="749"/>
      <c r="J8" s="750"/>
    </row>
    <row r="9" spans="1:13" x14ac:dyDescent="0.2">
      <c r="A9" s="159">
        <v>492701100</v>
      </c>
      <c r="B9" s="422" t="s">
        <v>440</v>
      </c>
      <c r="C9" s="325" t="s">
        <v>437</v>
      </c>
      <c r="D9" s="28" t="s">
        <v>21</v>
      </c>
      <c r="E9" s="336" t="s">
        <v>22</v>
      </c>
      <c r="F9" s="394">
        <v>11340</v>
      </c>
      <c r="G9" s="394">
        <f t="shared" si="0"/>
        <v>11340</v>
      </c>
      <c r="H9" s="399">
        <f>ROUND(G9*(1-ALUTECH!$O$1),2)</f>
        <v>9639</v>
      </c>
      <c r="I9" s="749"/>
      <c r="J9" s="750"/>
    </row>
    <row r="10" spans="1:13" x14ac:dyDescent="0.2">
      <c r="A10" s="159">
        <v>499802900</v>
      </c>
      <c r="B10" s="422" t="s">
        <v>441</v>
      </c>
      <c r="C10" s="325" t="s">
        <v>442</v>
      </c>
      <c r="D10" s="28" t="s">
        <v>21</v>
      </c>
      <c r="E10" s="336" t="s">
        <v>22</v>
      </c>
      <c r="F10" s="394">
        <v>2540</v>
      </c>
      <c r="G10" s="394">
        <f t="shared" si="0"/>
        <v>2540</v>
      </c>
      <c r="H10" s="399">
        <f>ROUND(G10*(1-ALUTECH!$O$1),2)</f>
        <v>2159</v>
      </c>
      <c r="I10" s="749"/>
      <c r="J10" s="750"/>
    </row>
    <row r="11" spans="1:13" x14ac:dyDescent="0.2">
      <c r="A11" s="159">
        <v>499803000</v>
      </c>
      <c r="B11" s="422" t="s">
        <v>443</v>
      </c>
      <c r="C11" s="325" t="s">
        <v>442</v>
      </c>
      <c r="D11" s="28" t="s">
        <v>21</v>
      </c>
      <c r="E11" s="336" t="s">
        <v>22</v>
      </c>
      <c r="F11" s="394">
        <v>3040</v>
      </c>
      <c r="G11" s="394">
        <f t="shared" si="0"/>
        <v>3040</v>
      </c>
      <c r="H11" s="399">
        <f>ROUND(G11*(1-ALUTECH!$O$1),2)</f>
        <v>2584</v>
      </c>
      <c r="I11" s="749"/>
      <c r="J11" s="750"/>
    </row>
    <row r="12" spans="1:13" x14ac:dyDescent="0.2">
      <c r="A12" s="159">
        <v>499803100</v>
      </c>
      <c r="B12" s="422" t="s">
        <v>444</v>
      </c>
      <c r="C12" s="325" t="s">
        <v>442</v>
      </c>
      <c r="D12" s="28" t="s">
        <v>21</v>
      </c>
      <c r="E12" s="336" t="s">
        <v>22</v>
      </c>
      <c r="F12" s="394">
        <v>4060</v>
      </c>
      <c r="G12" s="394">
        <f t="shared" si="0"/>
        <v>4060</v>
      </c>
      <c r="H12" s="399">
        <f>ROUND(G12*(1-ALUTECH!$O$1),2)</f>
        <v>3451</v>
      </c>
      <c r="I12" s="749"/>
      <c r="J12" s="750"/>
    </row>
    <row r="13" spans="1:13" x14ac:dyDescent="0.2">
      <c r="A13" s="159">
        <v>499802800</v>
      </c>
      <c r="B13" s="422" t="s">
        <v>445</v>
      </c>
      <c r="C13" s="325" t="s">
        <v>446</v>
      </c>
      <c r="D13" s="28" t="s">
        <v>21</v>
      </c>
      <c r="E13" s="336" t="s">
        <v>22</v>
      </c>
      <c r="F13" s="394">
        <v>3380</v>
      </c>
      <c r="G13" s="394">
        <f t="shared" si="0"/>
        <v>3380</v>
      </c>
      <c r="H13" s="399">
        <f>ROUND(G13*(1-ALUTECH!$O$1),2)</f>
        <v>2873</v>
      </c>
      <c r="I13" s="749"/>
      <c r="J13" s="750"/>
    </row>
    <row r="14" spans="1:13" x14ac:dyDescent="0.2">
      <c r="A14" s="159">
        <v>499503700</v>
      </c>
      <c r="B14" s="422" t="s">
        <v>447</v>
      </c>
      <c r="C14" s="325" t="s">
        <v>448</v>
      </c>
      <c r="D14" s="28" t="s">
        <v>21</v>
      </c>
      <c r="E14" s="336" t="s">
        <v>22</v>
      </c>
      <c r="F14" s="394">
        <v>3900</v>
      </c>
      <c r="G14" s="394">
        <f t="shared" si="0"/>
        <v>3900</v>
      </c>
      <c r="H14" s="399">
        <f>ROUND(G14*(1-ALUTECH!$O$1),2)</f>
        <v>3315</v>
      </c>
      <c r="I14" s="749"/>
      <c r="J14" s="750"/>
    </row>
    <row r="15" spans="1:13" x14ac:dyDescent="0.2">
      <c r="A15" s="159">
        <v>499503800</v>
      </c>
      <c r="B15" s="422" t="s">
        <v>449</v>
      </c>
      <c r="C15" s="325" t="s">
        <v>448</v>
      </c>
      <c r="D15" s="28" t="s">
        <v>21</v>
      </c>
      <c r="E15" s="336" t="s">
        <v>22</v>
      </c>
      <c r="F15" s="394">
        <v>4980</v>
      </c>
      <c r="G15" s="394">
        <f t="shared" si="0"/>
        <v>4980</v>
      </c>
      <c r="H15" s="399">
        <f>ROUND(G15*(1-ALUTECH!$O$1),2)</f>
        <v>4233</v>
      </c>
      <c r="I15" s="749"/>
      <c r="J15" s="750"/>
    </row>
    <row r="16" spans="1:13" x14ac:dyDescent="0.2">
      <c r="A16" s="159">
        <v>494801000</v>
      </c>
      <c r="B16" s="422" t="s">
        <v>450</v>
      </c>
      <c r="C16" s="325" t="s">
        <v>23</v>
      </c>
      <c r="D16" s="28" t="s">
        <v>21</v>
      </c>
      <c r="E16" s="336" t="s">
        <v>22</v>
      </c>
      <c r="F16" s="394">
        <v>15560</v>
      </c>
      <c r="G16" s="394">
        <f t="shared" si="0"/>
        <v>15560</v>
      </c>
      <c r="H16" s="399">
        <f>ROUND(G16*(1-ALUTECH!$O$1),2)</f>
        <v>13226</v>
      </c>
      <c r="I16" s="749"/>
      <c r="J16" s="750"/>
    </row>
    <row r="17" spans="1:13" x14ac:dyDescent="0.2">
      <c r="A17" s="159">
        <v>494801100</v>
      </c>
      <c r="B17" s="422" t="s">
        <v>451</v>
      </c>
      <c r="C17" s="325" t="s">
        <v>23</v>
      </c>
      <c r="D17" s="28" t="s">
        <v>21</v>
      </c>
      <c r="E17" s="336" t="s">
        <v>22</v>
      </c>
      <c r="F17" s="394">
        <v>18040</v>
      </c>
      <c r="G17" s="394">
        <f t="shared" si="0"/>
        <v>18040</v>
      </c>
      <c r="H17" s="399">
        <f>ROUND(G17*(1-ALUTECH!$O$1),2)</f>
        <v>15334</v>
      </c>
      <c r="I17" s="749"/>
      <c r="J17" s="750"/>
    </row>
    <row r="18" spans="1:13" s="25" customFormat="1" x14ac:dyDescent="0.2">
      <c r="A18" s="159">
        <v>494801200</v>
      </c>
      <c r="B18" s="422" t="s">
        <v>452</v>
      </c>
      <c r="C18" s="325" t="s">
        <v>23</v>
      </c>
      <c r="D18" s="28" t="s">
        <v>21</v>
      </c>
      <c r="E18" s="336" t="s">
        <v>22</v>
      </c>
      <c r="F18" s="394">
        <v>22000</v>
      </c>
      <c r="G18" s="394">
        <f t="shared" si="0"/>
        <v>22000</v>
      </c>
      <c r="H18" s="399">
        <f>ROUND(G18*(1-ALUTECH!$O$1),2)</f>
        <v>18700</v>
      </c>
      <c r="I18" s="749"/>
      <c r="J18" s="750"/>
      <c r="K18" s="465"/>
      <c r="L18" s="502"/>
      <c r="M18" s="547"/>
    </row>
    <row r="19" spans="1:13" s="25" customFormat="1" x14ac:dyDescent="0.2">
      <c r="A19" s="159">
        <v>652000001</v>
      </c>
      <c r="B19" s="422" t="s">
        <v>453</v>
      </c>
      <c r="C19" s="325" t="s">
        <v>26</v>
      </c>
      <c r="D19" s="28" t="s">
        <v>21</v>
      </c>
      <c r="E19" s="336" t="s">
        <v>22</v>
      </c>
      <c r="F19" s="394">
        <v>30760</v>
      </c>
      <c r="G19" s="394">
        <f t="shared" si="0"/>
        <v>30760</v>
      </c>
      <c r="H19" s="399">
        <f>ROUND(G19*(1-ALUTECH!$O$1),2)</f>
        <v>26146</v>
      </c>
      <c r="I19" s="749"/>
      <c r="J19" s="750"/>
      <c r="K19" s="465"/>
      <c r="L19" s="502"/>
      <c r="M19" s="547"/>
    </row>
    <row r="20" spans="1:13" s="25" customFormat="1" x14ac:dyDescent="0.2">
      <c r="A20" s="159">
        <v>494301100</v>
      </c>
      <c r="B20" s="422" t="s">
        <v>454</v>
      </c>
      <c r="C20" s="325" t="s">
        <v>344</v>
      </c>
      <c r="D20" s="28" t="s">
        <v>21</v>
      </c>
      <c r="E20" s="336" t="s">
        <v>22</v>
      </c>
      <c r="F20" s="394">
        <v>12700</v>
      </c>
      <c r="G20" s="394">
        <f t="shared" si="0"/>
        <v>12700</v>
      </c>
      <c r="H20" s="399">
        <f>ROUND(G20*(1-ALUTECH!$O$1),2)</f>
        <v>10795</v>
      </c>
      <c r="I20" s="749"/>
      <c r="J20" s="750"/>
      <c r="K20" s="465"/>
      <c r="L20" s="502"/>
      <c r="M20" s="547"/>
    </row>
    <row r="21" spans="1:13" s="25" customFormat="1" x14ac:dyDescent="0.2">
      <c r="A21" s="159">
        <v>650000001</v>
      </c>
      <c r="B21" s="422" t="s">
        <v>455</v>
      </c>
      <c r="C21" s="325" t="s">
        <v>293</v>
      </c>
      <c r="D21" s="28" t="s">
        <v>21</v>
      </c>
      <c r="E21" s="336" t="s">
        <v>22</v>
      </c>
      <c r="F21" s="394">
        <v>29915.200000000001</v>
      </c>
      <c r="G21" s="394">
        <f t="shared" si="0"/>
        <v>29915.200000000001</v>
      </c>
      <c r="H21" s="399">
        <f>ROUND(G21*(1-ALUTECH!$O$1),2)</f>
        <v>25427.919999999998</v>
      </c>
      <c r="I21" s="749"/>
      <c r="J21" s="750"/>
      <c r="K21" s="465"/>
      <c r="L21" s="502"/>
      <c r="M21" s="547"/>
    </row>
    <row r="22" spans="1:13" s="25" customFormat="1" x14ac:dyDescent="0.2">
      <c r="A22" s="159">
        <v>650000002</v>
      </c>
      <c r="B22" s="422" t="s">
        <v>456</v>
      </c>
      <c r="C22" s="325" t="s">
        <v>293</v>
      </c>
      <c r="D22" s="28" t="s">
        <v>21</v>
      </c>
      <c r="E22" s="336" t="s">
        <v>22</v>
      </c>
      <c r="F22" s="394">
        <v>32827.199999999997</v>
      </c>
      <c r="G22" s="394">
        <f t="shared" si="0"/>
        <v>32827.199999999997</v>
      </c>
      <c r="H22" s="399">
        <f>ROUND(G22*(1-ALUTECH!$O$1),2)</f>
        <v>27903.119999999999</v>
      </c>
      <c r="I22" s="749"/>
      <c r="J22" s="750"/>
      <c r="K22" s="465"/>
      <c r="L22" s="502"/>
      <c r="M22" s="547"/>
    </row>
    <row r="23" spans="1:13" s="25" customFormat="1" x14ac:dyDescent="0.2">
      <c r="A23" s="159">
        <v>650000003</v>
      </c>
      <c r="B23" s="422" t="s">
        <v>457</v>
      </c>
      <c r="C23" s="325" t="s">
        <v>293</v>
      </c>
      <c r="D23" s="28" t="s">
        <v>21</v>
      </c>
      <c r="E23" s="336" t="s">
        <v>22</v>
      </c>
      <c r="F23" s="394">
        <v>38588.800000000003</v>
      </c>
      <c r="G23" s="394">
        <f t="shared" si="0"/>
        <v>38588.800000000003</v>
      </c>
      <c r="H23" s="399">
        <f>ROUND(G23*(1-ALUTECH!$O$1),2)</f>
        <v>32800.480000000003</v>
      </c>
      <c r="I23" s="749"/>
      <c r="J23" s="750"/>
      <c r="K23" s="465"/>
      <c r="L23" s="502"/>
      <c r="M23" s="547"/>
    </row>
    <row r="24" spans="1:13" s="25" customFormat="1" x14ac:dyDescent="0.2">
      <c r="A24" s="159">
        <v>650000004</v>
      </c>
      <c r="B24" s="422" t="s">
        <v>458</v>
      </c>
      <c r="C24" s="325" t="s">
        <v>293</v>
      </c>
      <c r="D24" s="28" t="s">
        <v>21</v>
      </c>
      <c r="E24" s="336" t="s">
        <v>22</v>
      </c>
      <c r="F24" s="394">
        <v>42841.599999999999</v>
      </c>
      <c r="G24" s="394">
        <f t="shared" si="0"/>
        <v>42841.599999999999</v>
      </c>
      <c r="H24" s="399">
        <f>ROUND(G24*(1-ALUTECH!$O$1),2)</f>
        <v>36415.360000000001</v>
      </c>
      <c r="I24" s="749"/>
      <c r="J24" s="750"/>
      <c r="K24" s="465"/>
      <c r="L24" s="502"/>
      <c r="M24" s="547"/>
    </row>
    <row r="25" spans="1:13" s="25" customFormat="1" x14ac:dyDescent="0.2">
      <c r="A25" s="159">
        <v>650000005</v>
      </c>
      <c r="B25" s="422" t="s">
        <v>459</v>
      </c>
      <c r="C25" s="325" t="s">
        <v>293</v>
      </c>
      <c r="D25" s="28" t="s">
        <v>21</v>
      </c>
      <c r="E25" s="336" t="s">
        <v>22</v>
      </c>
      <c r="F25" s="394">
        <v>44956.800000000003</v>
      </c>
      <c r="G25" s="394">
        <f t="shared" si="0"/>
        <v>44956.800000000003</v>
      </c>
      <c r="H25" s="399">
        <f>ROUND(G25*(1-ALUTECH!$O$1),2)</f>
        <v>38213.279999999999</v>
      </c>
      <c r="I25" s="749"/>
      <c r="J25" s="750"/>
      <c r="K25" s="465"/>
      <c r="L25" s="502"/>
      <c r="M25" s="547"/>
    </row>
    <row r="26" spans="1:13" s="25" customFormat="1" x14ac:dyDescent="0.2">
      <c r="A26" s="159">
        <v>656000007</v>
      </c>
      <c r="B26" s="422" t="s">
        <v>564</v>
      </c>
      <c r="C26" s="325" t="s">
        <v>566</v>
      </c>
      <c r="D26" s="28" t="s">
        <v>21</v>
      </c>
      <c r="E26" s="336" t="s">
        <v>63</v>
      </c>
      <c r="F26" s="394">
        <v>289.60000000000002</v>
      </c>
      <c r="G26" s="394">
        <f t="shared" ref="G26" si="1">ROUND(F26*(1+$H$1),2)</f>
        <v>289.60000000000002</v>
      </c>
      <c r="H26" s="399">
        <f>ROUND(G26*(1-ALUTECH!$O$1),2)</f>
        <v>246.16</v>
      </c>
      <c r="I26" s="469"/>
      <c r="J26" s="470"/>
      <c r="K26" s="465"/>
      <c r="L26" s="502"/>
      <c r="M26" s="547"/>
    </row>
    <row r="27" spans="1:13" s="25" customFormat="1" x14ac:dyDescent="0.2">
      <c r="A27" s="159">
        <v>497800900</v>
      </c>
      <c r="B27" s="422" t="s">
        <v>460</v>
      </c>
      <c r="C27" s="325" t="s">
        <v>461</v>
      </c>
      <c r="D27" s="28" t="s">
        <v>21</v>
      </c>
      <c r="E27" s="336" t="s">
        <v>22</v>
      </c>
      <c r="F27" s="394">
        <v>922.4</v>
      </c>
      <c r="G27" s="394">
        <f t="shared" si="0"/>
        <v>922.4</v>
      </c>
      <c r="H27" s="399">
        <f>ROUND(G27*(1-ALUTECH!$O$1),2)</f>
        <v>784.04</v>
      </c>
      <c r="I27" s="749"/>
      <c r="J27" s="750"/>
      <c r="K27" s="465"/>
      <c r="L27" s="502"/>
      <c r="M27" s="547"/>
    </row>
    <row r="28" spans="1:13" s="25" customFormat="1" x14ac:dyDescent="0.2">
      <c r="A28" s="159">
        <v>656000005</v>
      </c>
      <c r="B28" s="422" t="s">
        <v>508</v>
      </c>
      <c r="C28" s="325" t="s">
        <v>509</v>
      </c>
      <c r="D28" s="28" t="s">
        <v>21</v>
      </c>
      <c r="E28" s="336" t="s">
        <v>22</v>
      </c>
      <c r="F28" s="394">
        <v>8358.4</v>
      </c>
      <c r="G28" s="394">
        <f t="shared" ref="G28:G29" si="2">ROUND(F28*(1+$H$1),2)</f>
        <v>8358.4</v>
      </c>
      <c r="H28" s="399">
        <f>ROUND(G28*(1-ALUTECH!$O$1),2)</f>
        <v>7104.64</v>
      </c>
      <c r="I28" s="749"/>
      <c r="J28" s="750"/>
      <c r="K28" s="465"/>
      <c r="L28" s="502"/>
      <c r="M28" s="547"/>
    </row>
    <row r="29" spans="1:13" s="25" customFormat="1" x14ac:dyDescent="0.2">
      <c r="A29" s="159">
        <v>656000006</v>
      </c>
      <c r="B29" s="422" t="s">
        <v>510</v>
      </c>
      <c r="C29" s="325" t="s">
        <v>511</v>
      </c>
      <c r="D29" s="28" t="s">
        <v>21</v>
      </c>
      <c r="E29" s="336" t="s">
        <v>22</v>
      </c>
      <c r="F29" s="394">
        <v>60710.400000000001</v>
      </c>
      <c r="G29" s="394">
        <f t="shared" si="2"/>
        <v>60710.400000000001</v>
      </c>
      <c r="H29" s="399">
        <f>ROUND(G29*(1-ALUTECH!$O$1),2)</f>
        <v>51603.839999999997</v>
      </c>
      <c r="I29" s="749"/>
      <c r="J29" s="750"/>
      <c r="K29" s="465"/>
      <c r="L29" s="502"/>
      <c r="M29" s="547"/>
    </row>
    <row r="30" spans="1:13" s="25" customFormat="1" ht="11.25" customHeight="1" x14ac:dyDescent="0.2">
      <c r="A30" s="159">
        <v>497801100</v>
      </c>
      <c r="B30" s="422" t="s">
        <v>462</v>
      </c>
      <c r="C30" s="325" t="s">
        <v>463</v>
      </c>
      <c r="D30" s="28" t="s">
        <v>21</v>
      </c>
      <c r="E30" s="336" t="s">
        <v>22</v>
      </c>
      <c r="F30" s="394">
        <v>1386.4</v>
      </c>
      <c r="G30" s="395">
        <f t="shared" si="0"/>
        <v>1386.4</v>
      </c>
      <c r="H30" s="399">
        <f>ROUND(G30*(1-ALUTECH!$O$1),2)</f>
        <v>1178.44</v>
      </c>
      <c r="I30" s="749"/>
      <c r="J30" s="750"/>
      <c r="K30" s="465"/>
      <c r="L30" s="502"/>
      <c r="M30" s="547"/>
    </row>
    <row r="31" spans="1:13" s="25" customFormat="1" ht="11.25" customHeight="1" x14ac:dyDescent="0.2">
      <c r="A31" s="159">
        <v>499802500</v>
      </c>
      <c r="B31" s="422" t="s">
        <v>464</v>
      </c>
      <c r="C31" s="325" t="s">
        <v>304</v>
      </c>
      <c r="D31" s="28" t="s">
        <v>21</v>
      </c>
      <c r="E31" s="336" t="s">
        <v>24</v>
      </c>
      <c r="F31" s="394">
        <v>1563.2</v>
      </c>
      <c r="G31" s="394">
        <f t="shared" si="0"/>
        <v>1563.2</v>
      </c>
      <c r="H31" s="399">
        <f>ROUND(G31*(1-ALUTECH!$O$1),2)</f>
        <v>1328.72</v>
      </c>
      <c r="I31" s="749"/>
      <c r="J31" s="750"/>
      <c r="K31" s="465"/>
      <c r="L31" s="502"/>
      <c r="M31" s="547"/>
    </row>
    <row r="32" spans="1:13" s="25" customFormat="1" ht="11.25" customHeight="1" x14ac:dyDescent="0.2">
      <c r="A32" s="159">
        <v>656000003</v>
      </c>
      <c r="B32" s="447" t="s">
        <v>512</v>
      </c>
      <c r="C32" s="448" t="s">
        <v>513</v>
      </c>
      <c r="D32" s="28" t="s">
        <v>21</v>
      </c>
      <c r="E32" s="336" t="s">
        <v>22</v>
      </c>
      <c r="F32" s="394">
        <v>3959.2</v>
      </c>
      <c r="G32" s="394">
        <f t="shared" ref="G32:G34" si="3">ROUND(F32*(1+$H$1),2)</f>
        <v>3959.2</v>
      </c>
      <c r="H32" s="399">
        <f>ROUND(G32*(1-ALUTECH!$O$1),2)</f>
        <v>3365.32</v>
      </c>
      <c r="I32" s="749"/>
      <c r="J32" s="750"/>
      <c r="K32" s="465"/>
      <c r="L32" s="502"/>
      <c r="M32" s="547"/>
    </row>
    <row r="33" spans="1:13" s="25" customFormat="1" ht="11.25" customHeight="1" x14ac:dyDescent="0.2">
      <c r="A33" s="159">
        <v>499802400</v>
      </c>
      <c r="B33" s="422" t="s">
        <v>465</v>
      </c>
      <c r="C33" s="325" t="s">
        <v>466</v>
      </c>
      <c r="D33" s="28" t="s">
        <v>21</v>
      </c>
      <c r="E33" s="336" t="s">
        <v>22</v>
      </c>
      <c r="F33" s="394">
        <v>1718.4</v>
      </c>
      <c r="G33" s="394">
        <f t="shared" si="3"/>
        <v>1718.4</v>
      </c>
      <c r="H33" s="399">
        <f>ROUND(G33*(1-ALUTECH!$O$1),2)</f>
        <v>1460.64</v>
      </c>
      <c r="I33" s="749"/>
      <c r="J33" s="750"/>
      <c r="K33" s="465"/>
      <c r="L33" s="502"/>
      <c r="M33" s="547"/>
    </row>
    <row r="34" spans="1:13" s="25" customFormat="1" ht="11.25" customHeight="1" thickBot="1" x14ac:dyDescent="0.25">
      <c r="A34" s="159">
        <v>656000004</v>
      </c>
      <c r="B34" s="449" t="s">
        <v>514</v>
      </c>
      <c r="C34" s="450" t="s">
        <v>515</v>
      </c>
      <c r="D34" s="28" t="s">
        <v>21</v>
      </c>
      <c r="E34" s="336" t="s">
        <v>22</v>
      </c>
      <c r="F34" s="394">
        <v>4378.3999999999996</v>
      </c>
      <c r="G34" s="394">
        <f t="shared" si="3"/>
        <v>4378.3999999999996</v>
      </c>
      <c r="H34" s="399">
        <f>ROUND(G34*(1-ALUTECH!$O$1),2)</f>
        <v>3721.64</v>
      </c>
      <c r="I34" s="749"/>
      <c r="J34" s="750"/>
      <c r="K34" s="465"/>
      <c r="L34" s="502"/>
      <c r="M34" s="547"/>
    </row>
    <row r="35" spans="1:13" s="25" customFormat="1" ht="13.5" customHeight="1" thickBot="1" x14ac:dyDescent="0.25">
      <c r="A35" s="156" t="s">
        <v>154</v>
      </c>
      <c r="B35" s="157"/>
      <c r="C35" s="292"/>
      <c r="D35" s="157"/>
      <c r="E35" s="157"/>
      <c r="F35" s="288"/>
      <c r="G35" s="288"/>
      <c r="H35" s="288"/>
      <c r="I35" s="288"/>
      <c r="J35" s="158"/>
      <c r="K35" s="465"/>
      <c r="L35" s="502"/>
      <c r="M35" s="547"/>
    </row>
    <row r="36" spans="1:13" x14ac:dyDescent="0.2">
      <c r="A36" s="159">
        <v>494500100</v>
      </c>
      <c r="B36" s="160" t="s">
        <v>114</v>
      </c>
      <c r="C36" s="161" t="s">
        <v>23</v>
      </c>
      <c r="D36" s="162" t="s">
        <v>21</v>
      </c>
      <c r="E36" s="163" t="s">
        <v>22</v>
      </c>
      <c r="F36" s="548">
        <v>25592</v>
      </c>
      <c r="G36" s="397">
        <f>ROUND(F36*(1+$H$1),2)</f>
        <v>25592</v>
      </c>
      <c r="H36" s="398">
        <f>ROUND(G36*(1-Comunello!$O$1),2)</f>
        <v>15355.2</v>
      </c>
      <c r="I36" s="25"/>
      <c r="J36" s="391"/>
    </row>
    <row r="37" spans="1:13" x14ac:dyDescent="0.2">
      <c r="A37" s="159">
        <v>494500200</v>
      </c>
      <c r="B37" s="27" t="s">
        <v>118</v>
      </c>
      <c r="C37" s="161" t="s">
        <v>23</v>
      </c>
      <c r="D37" s="28" t="s">
        <v>21</v>
      </c>
      <c r="E37" s="163" t="s">
        <v>22</v>
      </c>
      <c r="F37" s="394">
        <v>26368</v>
      </c>
      <c r="G37" s="394">
        <f t="shared" ref="G37:G73" si="4">ROUND(F37*(1+$H$1),2)</f>
        <v>26368</v>
      </c>
      <c r="H37" s="399">
        <f>ROUND(G37*(1-Comunello!$O$1),2)</f>
        <v>15820.8</v>
      </c>
      <c r="I37" s="25"/>
      <c r="J37" s="391"/>
    </row>
    <row r="38" spans="1:13" x14ac:dyDescent="0.2">
      <c r="A38" s="159">
        <v>494500300</v>
      </c>
      <c r="B38" s="27" t="s">
        <v>120</v>
      </c>
      <c r="C38" s="161" t="s">
        <v>23</v>
      </c>
      <c r="D38" s="28" t="s">
        <v>21</v>
      </c>
      <c r="E38" s="163" t="s">
        <v>22</v>
      </c>
      <c r="F38" s="394">
        <v>30627.200000000001</v>
      </c>
      <c r="G38" s="394">
        <f t="shared" ref="G38:G70" si="5">ROUND(F38*(1+$H$1),2)</f>
        <v>30627.200000000001</v>
      </c>
      <c r="H38" s="399">
        <f>ROUND(G38*(1-Comunello!$O$1),2)</f>
        <v>18376.32</v>
      </c>
      <c r="I38" s="25"/>
      <c r="J38" s="391"/>
    </row>
    <row r="39" spans="1:13" x14ac:dyDescent="0.2">
      <c r="A39" s="159">
        <v>494500400</v>
      </c>
      <c r="B39" s="27" t="s">
        <v>123</v>
      </c>
      <c r="C39" s="161" t="s">
        <v>23</v>
      </c>
      <c r="D39" s="28" t="s">
        <v>21</v>
      </c>
      <c r="E39" s="163" t="s">
        <v>22</v>
      </c>
      <c r="F39" s="394">
        <v>28323.200000000001</v>
      </c>
      <c r="G39" s="394">
        <f t="shared" si="5"/>
        <v>28323.200000000001</v>
      </c>
      <c r="H39" s="399">
        <f>ROUND(G39*(1-Comunello!$O$1),2)</f>
        <v>16993.919999999998</v>
      </c>
      <c r="I39" s="25"/>
      <c r="J39" s="391"/>
    </row>
    <row r="40" spans="1:13" x14ac:dyDescent="0.2">
      <c r="A40" s="159">
        <v>494500500</v>
      </c>
      <c r="B40" s="27" t="s">
        <v>126</v>
      </c>
      <c r="C40" s="161" t="s">
        <v>23</v>
      </c>
      <c r="D40" s="28" t="s">
        <v>21</v>
      </c>
      <c r="E40" s="163" t="s">
        <v>22</v>
      </c>
      <c r="F40" s="394">
        <v>35236.800000000003</v>
      </c>
      <c r="G40" s="394">
        <f t="shared" si="5"/>
        <v>35236.800000000003</v>
      </c>
      <c r="H40" s="399">
        <f>ROUND(G40*(1-Comunello!$O$1),2)</f>
        <v>21142.080000000002</v>
      </c>
      <c r="I40" s="25"/>
      <c r="J40" s="391"/>
    </row>
    <row r="41" spans="1:13" x14ac:dyDescent="0.2">
      <c r="A41" s="159">
        <v>494400100</v>
      </c>
      <c r="B41" s="27" t="s">
        <v>129</v>
      </c>
      <c r="C41" s="161" t="s">
        <v>26</v>
      </c>
      <c r="D41" s="28" t="s">
        <v>21</v>
      </c>
      <c r="E41" s="163" t="s">
        <v>22</v>
      </c>
      <c r="F41" s="394">
        <v>44638.400000000001</v>
      </c>
      <c r="G41" s="394">
        <f t="shared" si="5"/>
        <v>44638.400000000001</v>
      </c>
      <c r="H41" s="399">
        <f>ROUND(G41*(1-Comunello!$O$1),2)</f>
        <v>26783.040000000001</v>
      </c>
      <c r="I41" s="25"/>
      <c r="J41" s="391"/>
    </row>
    <row r="42" spans="1:13" x14ac:dyDescent="0.2">
      <c r="A42" s="159">
        <v>494400200</v>
      </c>
      <c r="B42" s="27" t="s">
        <v>133</v>
      </c>
      <c r="C42" s="161" t="s">
        <v>26</v>
      </c>
      <c r="D42" s="28" t="s">
        <v>21</v>
      </c>
      <c r="E42" s="163" t="s">
        <v>22</v>
      </c>
      <c r="F42" s="394">
        <v>49040</v>
      </c>
      <c r="G42" s="394">
        <f t="shared" si="5"/>
        <v>49040</v>
      </c>
      <c r="H42" s="399">
        <f>ROUND(G42*(1-Comunello!$O$1),2)</f>
        <v>29424</v>
      </c>
      <c r="I42" s="25"/>
      <c r="J42" s="391"/>
    </row>
    <row r="43" spans="1:13" x14ac:dyDescent="0.2">
      <c r="A43" s="159">
        <v>494400300</v>
      </c>
      <c r="B43" s="27" t="s">
        <v>136</v>
      </c>
      <c r="C43" s="161" t="s">
        <v>26</v>
      </c>
      <c r="D43" s="28" t="s">
        <v>21</v>
      </c>
      <c r="E43" s="163" t="s">
        <v>22</v>
      </c>
      <c r="F43" s="394">
        <v>53720</v>
      </c>
      <c r="G43" s="394">
        <f t="shared" si="5"/>
        <v>53720</v>
      </c>
      <c r="H43" s="399">
        <f>ROUND(G43*(1-Comunello!$O$1),2)</f>
        <v>32232</v>
      </c>
      <c r="I43" s="25"/>
      <c r="J43" s="391"/>
    </row>
    <row r="44" spans="1:13" x14ac:dyDescent="0.2">
      <c r="A44" s="159">
        <v>499502200</v>
      </c>
      <c r="B44" s="164" t="s">
        <v>137</v>
      </c>
      <c r="C44" s="161" t="s">
        <v>155</v>
      </c>
      <c r="D44" s="28" t="s">
        <v>21</v>
      </c>
      <c r="E44" s="163" t="s">
        <v>22</v>
      </c>
      <c r="F44" s="549">
        <v>1179.2</v>
      </c>
      <c r="G44" s="394">
        <f t="shared" si="5"/>
        <v>1179.2</v>
      </c>
      <c r="H44" s="399">
        <f>ROUND(G44*(1-Comunello!$O$1),2)</f>
        <v>707.52</v>
      </c>
      <c r="I44" s="25"/>
      <c r="J44" s="391"/>
    </row>
    <row r="45" spans="1:13" x14ac:dyDescent="0.2">
      <c r="A45" s="159">
        <v>499501800</v>
      </c>
      <c r="B45" s="27" t="s">
        <v>141</v>
      </c>
      <c r="C45" s="161" t="s">
        <v>156</v>
      </c>
      <c r="D45" s="28" t="s">
        <v>21</v>
      </c>
      <c r="E45" s="336" t="s">
        <v>24</v>
      </c>
      <c r="F45" s="394">
        <v>3959.2</v>
      </c>
      <c r="G45" s="394">
        <f t="shared" si="5"/>
        <v>3959.2</v>
      </c>
      <c r="H45" s="399">
        <f>ROUND(G45*(1-Comunello!$O$1),2)</f>
        <v>2375.52</v>
      </c>
      <c r="I45" s="25"/>
      <c r="J45" s="391"/>
    </row>
    <row r="46" spans="1:13" x14ac:dyDescent="0.2">
      <c r="A46" s="159">
        <v>499503400</v>
      </c>
      <c r="B46" s="27" t="s">
        <v>143</v>
      </c>
      <c r="C46" s="161" t="s">
        <v>157</v>
      </c>
      <c r="D46" s="28" t="s">
        <v>21</v>
      </c>
      <c r="E46" s="163" t="s">
        <v>22</v>
      </c>
      <c r="F46" s="394">
        <v>2657.6</v>
      </c>
      <c r="G46" s="394">
        <f t="shared" si="5"/>
        <v>2657.6</v>
      </c>
      <c r="H46" s="399">
        <f>ROUND(G46*(1-Comunello!$O$1),2)</f>
        <v>1594.56</v>
      </c>
      <c r="I46" s="25"/>
      <c r="J46" s="391"/>
    </row>
    <row r="47" spans="1:13" x14ac:dyDescent="0.2">
      <c r="A47" s="159">
        <v>499502400</v>
      </c>
      <c r="B47" s="29" t="s">
        <v>139</v>
      </c>
      <c r="C47" s="161" t="s">
        <v>158</v>
      </c>
      <c r="D47" s="26" t="s">
        <v>21</v>
      </c>
      <c r="E47" s="163" t="s">
        <v>22</v>
      </c>
      <c r="F47" s="550">
        <v>3594.4</v>
      </c>
      <c r="G47" s="394">
        <f t="shared" si="5"/>
        <v>3594.4</v>
      </c>
      <c r="H47" s="399">
        <f>ROUND(G47*(1-Comunello!$O$1),2)</f>
        <v>2156.64</v>
      </c>
      <c r="I47" s="25"/>
      <c r="J47" s="391"/>
    </row>
    <row r="48" spans="1:13" s="25" customFormat="1" x14ac:dyDescent="0.2">
      <c r="A48" s="159">
        <v>496940100</v>
      </c>
      <c r="B48" s="27" t="s">
        <v>148</v>
      </c>
      <c r="C48" s="161" t="s">
        <v>5</v>
      </c>
      <c r="D48" s="28" t="s">
        <v>21</v>
      </c>
      <c r="E48" s="163" t="s">
        <v>22</v>
      </c>
      <c r="F48" s="394">
        <v>75047.199999999997</v>
      </c>
      <c r="G48" s="394">
        <f t="shared" si="5"/>
        <v>75047.199999999997</v>
      </c>
      <c r="H48" s="399">
        <f>ROUND(G48*(1-Comunello!$O$1),2)</f>
        <v>45028.32</v>
      </c>
      <c r="J48" s="391"/>
      <c r="K48" s="465"/>
      <c r="L48" s="502"/>
      <c r="M48" s="544"/>
    </row>
    <row r="49" spans="1:13" s="25" customFormat="1" x14ac:dyDescent="0.2">
      <c r="A49" s="159">
        <v>496940200</v>
      </c>
      <c r="B49" s="27" t="s">
        <v>150</v>
      </c>
      <c r="C49" s="161" t="s">
        <v>5</v>
      </c>
      <c r="D49" s="28" t="s">
        <v>21</v>
      </c>
      <c r="E49" s="163" t="s">
        <v>22</v>
      </c>
      <c r="F49" s="394">
        <v>93905.600000000006</v>
      </c>
      <c r="G49" s="394">
        <f t="shared" si="5"/>
        <v>93905.600000000006</v>
      </c>
      <c r="H49" s="399">
        <f>ROUND(G49*(1-Comunello!$O$1),2)</f>
        <v>56343.360000000001</v>
      </c>
      <c r="J49" s="391"/>
      <c r="K49" s="465"/>
      <c r="L49" s="502"/>
      <c r="M49" s="544"/>
    </row>
    <row r="50" spans="1:13" s="25" customFormat="1" x14ac:dyDescent="0.2">
      <c r="A50" s="159">
        <v>499501200</v>
      </c>
      <c r="B50" s="27" t="s">
        <v>151</v>
      </c>
      <c r="C50" s="161" t="s">
        <v>152</v>
      </c>
      <c r="D50" s="28" t="s">
        <v>21</v>
      </c>
      <c r="E50" s="163" t="s">
        <v>25</v>
      </c>
      <c r="F50" s="394">
        <v>1128</v>
      </c>
      <c r="G50" s="394">
        <f t="shared" si="5"/>
        <v>1128</v>
      </c>
      <c r="H50" s="399">
        <f>ROUND(G50*(1-Comunello!$O$1),2)</f>
        <v>676.8</v>
      </c>
      <c r="J50" s="391"/>
      <c r="K50" s="465"/>
      <c r="L50" s="502"/>
      <c r="M50" s="544"/>
    </row>
    <row r="51" spans="1:13" s="25" customFormat="1" x14ac:dyDescent="0.2">
      <c r="A51" s="159">
        <v>496892400</v>
      </c>
      <c r="B51" s="27" t="s">
        <v>551</v>
      </c>
      <c r="C51" s="161" t="s">
        <v>557</v>
      </c>
      <c r="D51" s="28" t="s">
        <v>558</v>
      </c>
      <c r="E51" s="163" t="s">
        <v>63</v>
      </c>
      <c r="F51" s="394">
        <v>192</v>
      </c>
      <c r="G51" s="394">
        <f t="shared" ref="G51:G55" si="6">ROUND(F51*(1+$H$1),2)</f>
        <v>192</v>
      </c>
      <c r="H51" s="399">
        <f>ROUND(G51*(1-Comunello!$O$1),2)</f>
        <v>115.2</v>
      </c>
      <c r="J51" s="391"/>
      <c r="K51" s="465"/>
      <c r="L51" s="502"/>
      <c r="M51" s="544"/>
    </row>
    <row r="52" spans="1:13" s="25" customFormat="1" x14ac:dyDescent="0.2">
      <c r="A52" s="159">
        <v>496892500</v>
      </c>
      <c r="B52" s="27" t="s">
        <v>552</v>
      </c>
      <c r="C52" s="161" t="s">
        <v>559</v>
      </c>
      <c r="D52" s="28" t="s">
        <v>558</v>
      </c>
      <c r="E52" s="163" t="s">
        <v>22</v>
      </c>
      <c r="F52" s="394">
        <v>310.39999999999998</v>
      </c>
      <c r="G52" s="394">
        <f t="shared" si="6"/>
        <v>310.39999999999998</v>
      </c>
      <c r="H52" s="399">
        <f>ROUND(G52*(1-Comunello!$O$1),2)</f>
        <v>186.24</v>
      </c>
      <c r="J52" s="391"/>
      <c r="K52" s="465"/>
      <c r="L52" s="502"/>
      <c r="M52" s="544"/>
    </row>
    <row r="53" spans="1:13" s="25" customFormat="1" x14ac:dyDescent="0.2">
      <c r="A53" s="159">
        <v>647000027</v>
      </c>
      <c r="B53" s="27" t="s">
        <v>546</v>
      </c>
      <c r="C53" s="161" t="s">
        <v>560</v>
      </c>
      <c r="D53" s="28" t="s">
        <v>21</v>
      </c>
      <c r="E53" s="163" t="s">
        <v>22</v>
      </c>
      <c r="F53" s="394">
        <v>4035.2</v>
      </c>
      <c r="G53" s="394">
        <f t="shared" si="6"/>
        <v>4035.2</v>
      </c>
      <c r="H53" s="399">
        <f>ROUND(G53*(1-Comunello!$O$1),2)</f>
        <v>2421.12</v>
      </c>
      <c r="J53" s="391"/>
      <c r="K53" s="465"/>
      <c r="L53" s="502"/>
      <c r="M53" s="544"/>
    </row>
    <row r="54" spans="1:13" s="25" customFormat="1" x14ac:dyDescent="0.2">
      <c r="A54" s="159">
        <v>647000028</v>
      </c>
      <c r="B54" s="27" t="s">
        <v>547</v>
      </c>
      <c r="C54" s="161" t="s">
        <v>561</v>
      </c>
      <c r="D54" s="28" t="s">
        <v>21</v>
      </c>
      <c r="E54" s="163" t="s">
        <v>22</v>
      </c>
      <c r="F54" s="394">
        <v>4984</v>
      </c>
      <c r="G54" s="394">
        <f t="shared" si="6"/>
        <v>4984</v>
      </c>
      <c r="H54" s="399">
        <f>ROUND(G54*(1-Comunello!$O$1),2)</f>
        <v>2990.4</v>
      </c>
      <c r="J54" s="391"/>
      <c r="K54" s="465"/>
      <c r="L54" s="502"/>
      <c r="M54" s="544"/>
    </row>
    <row r="55" spans="1:13" s="25" customFormat="1" x14ac:dyDescent="0.2">
      <c r="A55" s="159">
        <v>647000029</v>
      </c>
      <c r="B55" s="27" t="s">
        <v>548</v>
      </c>
      <c r="C55" s="161" t="s">
        <v>562</v>
      </c>
      <c r="D55" s="28" t="s">
        <v>21</v>
      </c>
      <c r="E55" s="163" t="s">
        <v>22</v>
      </c>
      <c r="F55" s="394">
        <v>5933.6</v>
      </c>
      <c r="G55" s="394">
        <f t="shared" si="6"/>
        <v>5933.6</v>
      </c>
      <c r="H55" s="399">
        <f>ROUND(G55*(1-Comunello!$O$1),2)</f>
        <v>3560.16</v>
      </c>
      <c r="J55" s="391"/>
      <c r="K55" s="465"/>
      <c r="L55" s="502"/>
      <c r="M55" s="544"/>
    </row>
    <row r="56" spans="1:13" s="25" customFormat="1" ht="11.25" customHeight="1" x14ac:dyDescent="0.2">
      <c r="A56" s="159">
        <v>497300300</v>
      </c>
      <c r="B56" s="29" t="s">
        <v>260</v>
      </c>
      <c r="C56" s="407" t="s">
        <v>277</v>
      </c>
      <c r="D56" s="28" t="s">
        <v>21</v>
      </c>
      <c r="E56" s="336" t="s">
        <v>22</v>
      </c>
      <c r="F56" s="550">
        <v>1423.2</v>
      </c>
      <c r="G56" s="394">
        <f t="shared" si="5"/>
        <v>1423.2</v>
      </c>
      <c r="H56" s="399">
        <f>ROUND(G56*(1-Comunello!$O$1),2)</f>
        <v>853.92</v>
      </c>
      <c r="I56" s="755"/>
      <c r="J56" s="756"/>
      <c r="K56" s="465"/>
      <c r="L56" s="502"/>
      <c r="M56" s="544"/>
    </row>
    <row r="57" spans="1:13" s="25" customFormat="1" ht="11.25" customHeight="1" x14ac:dyDescent="0.2">
      <c r="A57" s="159">
        <v>497300400</v>
      </c>
      <c r="B57" s="29" t="s">
        <v>262</v>
      </c>
      <c r="C57" s="161" t="s">
        <v>278</v>
      </c>
      <c r="D57" s="28" t="s">
        <v>21</v>
      </c>
      <c r="E57" s="163" t="s">
        <v>22</v>
      </c>
      <c r="F57" s="550">
        <v>1423.2</v>
      </c>
      <c r="G57" s="394">
        <f t="shared" si="5"/>
        <v>1423.2</v>
      </c>
      <c r="H57" s="399">
        <f>ROUND(G57*(1-Comunello!$O$1),2)</f>
        <v>853.92</v>
      </c>
      <c r="I57" s="755"/>
      <c r="J57" s="756"/>
      <c r="K57" s="465"/>
      <c r="L57" s="502"/>
      <c r="M57" s="544"/>
    </row>
    <row r="58" spans="1:13" s="25" customFormat="1" ht="11.25" customHeight="1" x14ac:dyDescent="0.2">
      <c r="A58" s="159">
        <v>497300500</v>
      </c>
      <c r="B58" s="29" t="s">
        <v>264</v>
      </c>
      <c r="C58" s="161" t="s">
        <v>279</v>
      </c>
      <c r="D58" s="28" t="s">
        <v>21</v>
      </c>
      <c r="E58" s="163" t="s">
        <v>22</v>
      </c>
      <c r="F58" s="550">
        <v>1423.2</v>
      </c>
      <c r="G58" s="394">
        <f t="shared" si="5"/>
        <v>1423.2</v>
      </c>
      <c r="H58" s="399">
        <f>ROUND(G58*(1-Comunello!$O$1),2)</f>
        <v>853.92</v>
      </c>
      <c r="I58" s="755"/>
      <c r="J58" s="756"/>
      <c r="K58" s="465"/>
      <c r="L58" s="502"/>
      <c r="M58" s="544"/>
    </row>
    <row r="59" spans="1:13" s="25" customFormat="1" ht="11.25" customHeight="1" x14ac:dyDescent="0.2">
      <c r="A59" s="159">
        <v>497300600</v>
      </c>
      <c r="B59" s="29" t="s">
        <v>266</v>
      </c>
      <c r="C59" s="161" t="s">
        <v>280</v>
      </c>
      <c r="D59" s="28" t="s">
        <v>21</v>
      </c>
      <c r="E59" s="163" t="s">
        <v>22</v>
      </c>
      <c r="F59" s="550">
        <v>1423.2</v>
      </c>
      <c r="G59" s="394">
        <f t="shared" si="5"/>
        <v>1423.2</v>
      </c>
      <c r="H59" s="399">
        <f>ROUND(G59*(1-Comunello!$O$1),2)</f>
        <v>853.92</v>
      </c>
      <c r="I59" s="755"/>
      <c r="J59" s="756"/>
      <c r="K59" s="465"/>
      <c r="L59" s="502"/>
      <c r="M59" s="544"/>
    </row>
    <row r="60" spans="1:13" s="25" customFormat="1" ht="11.25" customHeight="1" x14ac:dyDescent="0.2">
      <c r="A60" s="159">
        <v>497300700</v>
      </c>
      <c r="B60" s="29" t="s">
        <v>259</v>
      </c>
      <c r="C60" s="161" t="s">
        <v>281</v>
      </c>
      <c r="D60" s="28" t="s">
        <v>21</v>
      </c>
      <c r="E60" s="163" t="s">
        <v>22</v>
      </c>
      <c r="F60" s="550">
        <v>1423.2</v>
      </c>
      <c r="G60" s="394">
        <f t="shared" si="5"/>
        <v>1423.2</v>
      </c>
      <c r="H60" s="399">
        <f>ROUND(G60*(1-Comunello!$O$1),2)</f>
        <v>853.92</v>
      </c>
      <c r="I60" s="755"/>
      <c r="J60" s="756"/>
      <c r="K60" s="465"/>
      <c r="L60" s="502"/>
      <c r="M60" s="544"/>
    </row>
    <row r="61" spans="1:13" s="25" customFormat="1" ht="11.25" customHeight="1" x14ac:dyDescent="0.2">
      <c r="A61" s="159">
        <v>497300800</v>
      </c>
      <c r="B61" s="29" t="s">
        <v>269</v>
      </c>
      <c r="C61" s="161" t="s">
        <v>282</v>
      </c>
      <c r="D61" s="28" t="s">
        <v>21</v>
      </c>
      <c r="E61" s="163" t="s">
        <v>22</v>
      </c>
      <c r="F61" s="550">
        <v>1658.4</v>
      </c>
      <c r="G61" s="394">
        <f t="shared" si="5"/>
        <v>1658.4</v>
      </c>
      <c r="H61" s="399">
        <f>ROUND(G61*(1-Comunello!$O$1),2)</f>
        <v>995.04</v>
      </c>
      <c r="I61" s="755"/>
      <c r="J61" s="756"/>
      <c r="K61" s="465"/>
      <c r="L61" s="502"/>
      <c r="M61" s="544"/>
    </row>
    <row r="62" spans="1:13" s="25" customFormat="1" ht="11.25" customHeight="1" x14ac:dyDescent="0.2">
      <c r="A62" s="159">
        <v>497300900</v>
      </c>
      <c r="B62" s="29" t="s">
        <v>271</v>
      </c>
      <c r="C62" s="161" t="s">
        <v>283</v>
      </c>
      <c r="D62" s="28" t="s">
        <v>21</v>
      </c>
      <c r="E62" s="163" t="s">
        <v>22</v>
      </c>
      <c r="F62" s="550">
        <v>1658.4</v>
      </c>
      <c r="G62" s="394">
        <f t="shared" si="5"/>
        <v>1658.4</v>
      </c>
      <c r="H62" s="399">
        <f>ROUND(G62*(1-Comunello!$O$1),2)</f>
        <v>995.04</v>
      </c>
      <c r="I62" s="755"/>
      <c r="J62" s="756"/>
      <c r="K62" s="465"/>
      <c r="L62" s="502"/>
      <c r="M62" s="544"/>
    </row>
    <row r="63" spans="1:13" s="25" customFormat="1" ht="11.25" customHeight="1" x14ac:dyDescent="0.2">
      <c r="A63" s="159">
        <v>497301000</v>
      </c>
      <c r="B63" s="29" t="s">
        <v>273</v>
      </c>
      <c r="C63" s="161" t="s">
        <v>284</v>
      </c>
      <c r="D63" s="28" t="s">
        <v>21</v>
      </c>
      <c r="E63" s="163" t="s">
        <v>22</v>
      </c>
      <c r="F63" s="550">
        <v>1658.4</v>
      </c>
      <c r="G63" s="394">
        <f t="shared" si="5"/>
        <v>1658.4</v>
      </c>
      <c r="H63" s="399">
        <f>ROUND(G63*(1-Comunello!$O$1),2)</f>
        <v>995.04</v>
      </c>
      <c r="I63" s="755"/>
      <c r="J63" s="756"/>
      <c r="K63" s="465"/>
      <c r="L63" s="502"/>
      <c r="M63" s="544"/>
    </row>
    <row r="64" spans="1:13" s="25" customFormat="1" ht="11.25" customHeight="1" x14ac:dyDescent="0.2">
      <c r="A64" s="159">
        <v>497301100</v>
      </c>
      <c r="B64" s="29" t="s">
        <v>275</v>
      </c>
      <c r="C64" s="161" t="s">
        <v>285</v>
      </c>
      <c r="D64" s="28" t="s">
        <v>21</v>
      </c>
      <c r="E64" s="163" t="s">
        <v>22</v>
      </c>
      <c r="F64" s="550">
        <v>1658.4</v>
      </c>
      <c r="G64" s="394">
        <f t="shared" si="5"/>
        <v>1658.4</v>
      </c>
      <c r="H64" s="399">
        <f>ROUND(G64*(1-Comunello!$O$1),2)</f>
        <v>995.04</v>
      </c>
      <c r="I64" s="755"/>
      <c r="J64" s="756"/>
      <c r="K64" s="465"/>
      <c r="L64" s="502"/>
      <c r="M64" s="544"/>
    </row>
    <row r="65" spans="1:13" s="25" customFormat="1" ht="11.25" customHeight="1" x14ac:dyDescent="0.2">
      <c r="A65" s="159">
        <v>497301200</v>
      </c>
      <c r="B65" s="29" t="s">
        <v>268</v>
      </c>
      <c r="C65" s="161" t="s">
        <v>159</v>
      </c>
      <c r="D65" s="28" t="s">
        <v>21</v>
      </c>
      <c r="E65" s="163" t="s">
        <v>22</v>
      </c>
      <c r="F65" s="550">
        <v>1658.4</v>
      </c>
      <c r="G65" s="394">
        <f t="shared" si="5"/>
        <v>1658.4</v>
      </c>
      <c r="H65" s="399">
        <f>ROUND(G65*(1-Comunello!$O$1),2)</f>
        <v>995.04</v>
      </c>
      <c r="I65" s="755"/>
      <c r="J65" s="756"/>
      <c r="K65" s="465"/>
      <c r="L65" s="502"/>
      <c r="M65" s="544"/>
    </row>
    <row r="66" spans="1:13" s="25" customFormat="1" ht="11.25" customHeight="1" x14ac:dyDescent="0.2">
      <c r="A66" s="324">
        <v>647000001</v>
      </c>
      <c r="B66" s="27" t="s">
        <v>427</v>
      </c>
      <c r="C66" s="325" t="s">
        <v>428</v>
      </c>
      <c r="D66" s="28" t="s">
        <v>21</v>
      </c>
      <c r="E66" s="326" t="s">
        <v>22</v>
      </c>
      <c r="F66" s="394">
        <v>6256.8</v>
      </c>
      <c r="G66" s="394">
        <f t="shared" si="5"/>
        <v>6256.8</v>
      </c>
      <c r="H66" s="399">
        <f>ROUND(G66*(1-Comunello!$O$1),2)</f>
        <v>3754.08</v>
      </c>
      <c r="I66" s="755"/>
      <c r="J66" s="756"/>
      <c r="K66" s="465"/>
      <c r="L66" s="502"/>
      <c r="M66" s="544"/>
    </row>
    <row r="67" spans="1:13" s="25" customFormat="1" ht="11.25" customHeight="1" x14ac:dyDescent="0.2">
      <c r="A67" s="322">
        <v>492300300</v>
      </c>
      <c r="B67" s="27" t="s">
        <v>536</v>
      </c>
      <c r="C67" s="161" t="s">
        <v>258</v>
      </c>
      <c r="D67" s="28" t="s">
        <v>21</v>
      </c>
      <c r="E67" s="163" t="s">
        <v>22</v>
      </c>
      <c r="F67" s="394">
        <v>25604</v>
      </c>
      <c r="G67" s="394">
        <f t="shared" si="5"/>
        <v>25604</v>
      </c>
      <c r="H67" s="399">
        <f>ROUND(G67*(1-Comunello!$O$1),2)</f>
        <v>15362.4</v>
      </c>
      <c r="I67" s="755"/>
      <c r="J67" s="756"/>
      <c r="K67" s="465"/>
      <c r="L67" s="502"/>
      <c r="M67" s="544"/>
    </row>
    <row r="68" spans="1:13" s="25" customFormat="1" ht="11.25" customHeight="1" x14ac:dyDescent="0.2">
      <c r="A68" s="322">
        <v>492300400</v>
      </c>
      <c r="B68" s="27" t="s">
        <v>537</v>
      </c>
      <c r="C68" s="161" t="s">
        <v>258</v>
      </c>
      <c r="D68" s="28" t="s">
        <v>21</v>
      </c>
      <c r="E68" s="163" t="s">
        <v>22</v>
      </c>
      <c r="F68" s="394">
        <v>26836</v>
      </c>
      <c r="G68" s="394">
        <f t="shared" ref="G68:G69" si="7">ROUND(F68*(1+$H$1),2)</f>
        <v>26836</v>
      </c>
      <c r="H68" s="399">
        <f>ROUND(G68*(1-Comunello!$O$1),2)</f>
        <v>16101.6</v>
      </c>
      <c r="I68" s="755"/>
      <c r="J68" s="756"/>
      <c r="K68" s="465"/>
      <c r="L68" s="502"/>
      <c r="M68" s="544"/>
    </row>
    <row r="69" spans="1:13" s="25" customFormat="1" ht="11.25" customHeight="1" x14ac:dyDescent="0.2">
      <c r="A69" s="322">
        <v>492300100</v>
      </c>
      <c r="B69" s="27" t="s">
        <v>251</v>
      </c>
      <c r="C69" s="161" t="s">
        <v>258</v>
      </c>
      <c r="D69" s="28" t="s">
        <v>21</v>
      </c>
      <c r="E69" s="163" t="s">
        <v>22</v>
      </c>
      <c r="F69" s="394">
        <v>22348.799999999999</v>
      </c>
      <c r="G69" s="394">
        <f t="shared" si="7"/>
        <v>22348.799999999999</v>
      </c>
      <c r="H69" s="399">
        <f>ROUND(G69*(1-Comunello!$O$1),2)</f>
        <v>13409.28</v>
      </c>
      <c r="I69" s="755"/>
      <c r="J69" s="756"/>
      <c r="K69" s="465"/>
      <c r="L69" s="502"/>
      <c r="M69" s="544"/>
    </row>
    <row r="70" spans="1:13" s="25" customFormat="1" ht="11.25" customHeight="1" thickBot="1" x14ac:dyDescent="0.25">
      <c r="A70" s="159">
        <v>492300200</v>
      </c>
      <c r="B70" s="29" t="s">
        <v>252</v>
      </c>
      <c r="C70" s="161" t="s">
        <v>258</v>
      </c>
      <c r="D70" s="28" t="s">
        <v>21</v>
      </c>
      <c r="E70" s="163" t="s">
        <v>22</v>
      </c>
      <c r="F70" s="550">
        <v>23601.599999999999</v>
      </c>
      <c r="G70" s="394">
        <f t="shared" si="5"/>
        <v>23601.599999999999</v>
      </c>
      <c r="H70" s="399">
        <f>ROUND(G70*(1-Comunello!$O$1),2)</f>
        <v>14160.96</v>
      </c>
      <c r="I70" s="755"/>
      <c r="J70" s="756"/>
      <c r="K70" s="465"/>
      <c r="L70" s="502"/>
      <c r="M70" s="544"/>
    </row>
    <row r="71" spans="1:13" s="33" customFormat="1" ht="13.5" customHeight="1" thickBot="1" x14ac:dyDescent="0.25">
      <c r="A71" s="289" t="s">
        <v>67</v>
      </c>
      <c r="B71" s="290"/>
      <c r="C71" s="293"/>
      <c r="D71" s="290"/>
      <c r="E71" s="290"/>
      <c r="F71" s="400"/>
      <c r="G71" s="400"/>
      <c r="H71" s="400"/>
      <c r="I71" s="384"/>
      <c r="J71" s="384"/>
      <c r="K71" s="465"/>
      <c r="L71" s="502"/>
      <c r="M71" s="544"/>
    </row>
    <row r="72" spans="1:13" s="34" customFormat="1" x14ac:dyDescent="0.2">
      <c r="A72" s="35">
        <v>495410300</v>
      </c>
      <c r="B72" s="35">
        <v>91419</v>
      </c>
      <c r="C72" s="294" t="s">
        <v>68</v>
      </c>
      <c r="D72" s="36" t="s">
        <v>21</v>
      </c>
      <c r="E72" s="37" t="s">
        <v>22</v>
      </c>
      <c r="F72" s="395">
        <v>32164.799999999999</v>
      </c>
      <c r="G72" s="395">
        <f t="shared" si="4"/>
        <v>32164.799999999999</v>
      </c>
      <c r="H72" s="396">
        <f>ROUND(G72*(1-Marantec!$Q$1),2)</f>
        <v>27340.080000000002</v>
      </c>
      <c r="I72" s="385"/>
      <c r="J72" s="381"/>
      <c r="K72" s="465"/>
      <c r="L72" s="502"/>
      <c r="M72" s="544"/>
    </row>
    <row r="73" spans="1:13" s="34" customFormat="1" x14ac:dyDescent="0.2">
      <c r="A73" s="35">
        <v>495430200</v>
      </c>
      <c r="B73" s="35">
        <v>91398</v>
      </c>
      <c r="C73" s="294" t="s">
        <v>69</v>
      </c>
      <c r="D73" s="36" t="s">
        <v>21</v>
      </c>
      <c r="E73" s="37" t="s">
        <v>22</v>
      </c>
      <c r="F73" s="395">
        <v>38956</v>
      </c>
      <c r="G73" s="395">
        <f t="shared" si="4"/>
        <v>38956</v>
      </c>
      <c r="H73" s="396">
        <f>ROUND(G73*(1-Marantec!$Q$1),2)</f>
        <v>33112.6</v>
      </c>
      <c r="I73" s="385"/>
      <c r="J73" s="381"/>
      <c r="K73" s="465"/>
      <c r="L73" s="502"/>
      <c r="M73" s="544"/>
    </row>
    <row r="74" spans="1:13" s="34" customFormat="1" x14ac:dyDescent="0.2">
      <c r="A74" s="38">
        <v>495201800</v>
      </c>
      <c r="B74" s="38">
        <v>115990</v>
      </c>
      <c r="C74" s="295" t="s">
        <v>70</v>
      </c>
      <c r="D74" s="36" t="s">
        <v>21</v>
      </c>
      <c r="E74" s="37" t="s">
        <v>22</v>
      </c>
      <c r="F74" s="395">
        <v>42252.800000000003</v>
      </c>
      <c r="G74" s="395">
        <f t="shared" ref="G74:G122" si="8">ROUND(F74*(1+$H$1),2)</f>
        <v>42252.800000000003</v>
      </c>
      <c r="H74" s="396">
        <f>ROUND(G74*(1-Marantec!$Q$1),2)</f>
        <v>35914.879999999997</v>
      </c>
      <c r="I74" s="385"/>
      <c r="J74" s="381"/>
      <c r="K74" s="465"/>
      <c r="L74" s="502"/>
      <c r="M74" s="544"/>
    </row>
    <row r="75" spans="1:13" s="34" customFormat="1" x14ac:dyDescent="0.2">
      <c r="A75" s="38">
        <v>495202200</v>
      </c>
      <c r="B75" s="38">
        <v>115992</v>
      </c>
      <c r="C75" s="295" t="s">
        <v>71</v>
      </c>
      <c r="D75" s="36" t="s">
        <v>21</v>
      </c>
      <c r="E75" s="37" t="s">
        <v>22</v>
      </c>
      <c r="F75" s="395">
        <v>66924.800000000003</v>
      </c>
      <c r="G75" s="395">
        <f t="shared" si="8"/>
        <v>66924.800000000003</v>
      </c>
      <c r="H75" s="396">
        <f>ROUND(G75*(1-Marantec!$Q$1),2)</f>
        <v>56886.080000000002</v>
      </c>
      <c r="I75" s="385"/>
      <c r="J75" s="381"/>
      <c r="K75" s="465"/>
      <c r="L75" s="502"/>
      <c r="M75" s="544"/>
    </row>
    <row r="76" spans="1:13" s="34" customFormat="1" x14ac:dyDescent="0.2">
      <c r="A76" s="38">
        <v>495200600</v>
      </c>
      <c r="B76" s="38">
        <v>105104</v>
      </c>
      <c r="C76" s="295" t="s">
        <v>72</v>
      </c>
      <c r="D76" s="39" t="s">
        <v>21</v>
      </c>
      <c r="E76" s="40" t="s">
        <v>22</v>
      </c>
      <c r="F76" s="395">
        <v>50144</v>
      </c>
      <c r="G76" s="395">
        <f t="shared" si="8"/>
        <v>50144</v>
      </c>
      <c r="H76" s="396">
        <f>ROUND(G76*(1-Marantec!$Q$1),2)</f>
        <v>42622.400000000001</v>
      </c>
      <c r="I76" s="386"/>
      <c r="J76" s="381"/>
      <c r="K76" s="465"/>
      <c r="L76" s="502"/>
      <c r="M76" s="544"/>
    </row>
    <row r="77" spans="1:13" s="34" customFormat="1" x14ac:dyDescent="0.2">
      <c r="A77" s="38">
        <v>495200700</v>
      </c>
      <c r="B77" s="38">
        <v>105105</v>
      </c>
      <c r="C77" s="295" t="s">
        <v>73</v>
      </c>
      <c r="D77" s="39" t="s">
        <v>21</v>
      </c>
      <c r="E77" s="40" t="s">
        <v>22</v>
      </c>
      <c r="F77" s="395">
        <v>41453.599999999999</v>
      </c>
      <c r="G77" s="395">
        <f t="shared" si="8"/>
        <v>41453.599999999999</v>
      </c>
      <c r="H77" s="396">
        <f>ROUND(G77*(1-Marantec!$Q$1),2)</f>
        <v>35235.56</v>
      </c>
      <c r="I77" s="387"/>
      <c r="J77" s="381"/>
      <c r="K77" s="465"/>
      <c r="L77" s="502"/>
      <c r="M77" s="544"/>
    </row>
    <row r="78" spans="1:13" s="34" customFormat="1" x14ac:dyDescent="0.2">
      <c r="A78" s="551">
        <v>492200800</v>
      </c>
      <c r="B78" s="551">
        <v>106327</v>
      </c>
      <c r="C78" s="296" t="s">
        <v>74</v>
      </c>
      <c r="D78" s="53" t="s">
        <v>21</v>
      </c>
      <c r="E78" s="44" t="s">
        <v>22</v>
      </c>
      <c r="F78" s="395">
        <v>14982.4</v>
      </c>
      <c r="G78" s="395">
        <f t="shared" si="8"/>
        <v>14982.4</v>
      </c>
      <c r="H78" s="396">
        <f>ROUND(G78*(1-Marantec!$Q$1),2)</f>
        <v>12735.04</v>
      </c>
      <c r="I78" s="385"/>
      <c r="J78" s="381"/>
      <c r="K78" s="465"/>
      <c r="L78" s="502"/>
      <c r="M78" s="544"/>
    </row>
    <row r="79" spans="1:13" s="34" customFormat="1" x14ac:dyDescent="0.2">
      <c r="A79" s="45">
        <v>492200900</v>
      </c>
      <c r="B79" s="46">
        <v>106328</v>
      </c>
      <c r="C79" s="297" t="s">
        <v>75</v>
      </c>
      <c r="D79" s="53" t="s">
        <v>21</v>
      </c>
      <c r="E79" s="44" t="s">
        <v>22</v>
      </c>
      <c r="F79" s="395">
        <v>16980</v>
      </c>
      <c r="G79" s="395">
        <f t="shared" si="8"/>
        <v>16980</v>
      </c>
      <c r="H79" s="396">
        <f>ROUND(G79*(1-Marantec!$Q$1),2)</f>
        <v>14433</v>
      </c>
      <c r="I79" s="385"/>
      <c r="J79" s="381"/>
      <c r="K79" s="465"/>
      <c r="L79" s="502"/>
      <c r="M79" s="544"/>
    </row>
    <row r="80" spans="1:13" s="34" customFormat="1" x14ac:dyDescent="0.2">
      <c r="A80" s="45">
        <v>492201300</v>
      </c>
      <c r="B80" s="46">
        <v>115448</v>
      </c>
      <c r="C80" s="297" t="s">
        <v>76</v>
      </c>
      <c r="D80" s="53" t="s">
        <v>21</v>
      </c>
      <c r="E80" s="44" t="s">
        <v>22</v>
      </c>
      <c r="F80" s="395">
        <v>18479.2</v>
      </c>
      <c r="G80" s="395">
        <f t="shared" si="8"/>
        <v>18479.2</v>
      </c>
      <c r="H80" s="396">
        <f>ROUND(G80*(1-Marantec!$Q$1),2)</f>
        <v>15707.32</v>
      </c>
      <c r="I80" s="385"/>
      <c r="J80" s="381"/>
      <c r="K80" s="465"/>
      <c r="L80" s="502"/>
      <c r="M80" s="544"/>
    </row>
    <row r="81" spans="1:13" s="34" customFormat="1" x14ac:dyDescent="0.2">
      <c r="A81" s="45">
        <v>492200300</v>
      </c>
      <c r="B81" s="46">
        <v>100972</v>
      </c>
      <c r="C81" s="297" t="s">
        <v>77</v>
      </c>
      <c r="D81" s="53" t="s">
        <v>21</v>
      </c>
      <c r="E81" s="44" t="s">
        <v>22</v>
      </c>
      <c r="F81" s="395">
        <v>16181.6</v>
      </c>
      <c r="G81" s="395">
        <f t="shared" si="8"/>
        <v>16181.6</v>
      </c>
      <c r="H81" s="396">
        <f>ROUND(G81*(1-Marantec!$Q$1),2)</f>
        <v>13754.36</v>
      </c>
      <c r="I81" s="386"/>
      <c r="J81" s="381"/>
      <c r="K81" s="465"/>
      <c r="L81" s="502"/>
      <c r="M81" s="544"/>
    </row>
    <row r="82" spans="1:13" s="34" customFormat="1" x14ac:dyDescent="0.2">
      <c r="A82" s="47">
        <v>492200400</v>
      </c>
      <c r="B82" s="47">
        <v>100973</v>
      </c>
      <c r="C82" s="298" t="s">
        <v>78</v>
      </c>
      <c r="D82" s="56" t="s">
        <v>21</v>
      </c>
      <c r="E82" s="48" t="s">
        <v>22</v>
      </c>
      <c r="F82" s="552">
        <v>19477.599999999999</v>
      </c>
      <c r="G82" s="395">
        <f t="shared" si="8"/>
        <v>19477.599999999999</v>
      </c>
      <c r="H82" s="396">
        <f>ROUND(G82*(1-Marantec!$Q$1),2)</f>
        <v>16555.96</v>
      </c>
      <c r="I82" s="386"/>
      <c r="J82" s="381"/>
      <c r="K82" s="465"/>
      <c r="L82" s="502"/>
      <c r="M82" s="544"/>
    </row>
    <row r="83" spans="1:13" s="34" customFormat="1" x14ac:dyDescent="0.2">
      <c r="A83" s="41">
        <v>499900400</v>
      </c>
      <c r="B83" s="42">
        <v>91429</v>
      </c>
      <c r="C83" s="299" t="s">
        <v>79</v>
      </c>
      <c r="D83" s="53" t="s">
        <v>21</v>
      </c>
      <c r="E83" s="43" t="s">
        <v>22</v>
      </c>
      <c r="F83" s="395">
        <v>16580.8</v>
      </c>
      <c r="G83" s="395">
        <f t="shared" si="8"/>
        <v>16580.8</v>
      </c>
      <c r="H83" s="396">
        <f>ROUND(G83*(1-Marantec!$Q$1),2)</f>
        <v>14093.68</v>
      </c>
      <c r="I83" s="385"/>
      <c r="J83" s="381"/>
      <c r="K83" s="465"/>
      <c r="L83" s="502"/>
      <c r="M83" s="544"/>
    </row>
    <row r="84" spans="1:13" s="34" customFormat="1" x14ac:dyDescent="0.2">
      <c r="A84" s="54">
        <v>499900300</v>
      </c>
      <c r="B84" s="55">
        <v>91428</v>
      </c>
      <c r="C84" s="300" t="s">
        <v>80</v>
      </c>
      <c r="D84" s="56" t="s">
        <v>21</v>
      </c>
      <c r="E84" s="57" t="s">
        <v>22</v>
      </c>
      <c r="F84" s="552">
        <v>16580.8</v>
      </c>
      <c r="G84" s="395">
        <f t="shared" si="8"/>
        <v>16580.8</v>
      </c>
      <c r="H84" s="396">
        <f>ROUND(G84*(1-Marantec!$Q$1),2)</f>
        <v>14093.68</v>
      </c>
      <c r="I84" s="385"/>
      <c r="J84" s="381"/>
      <c r="K84" s="465"/>
      <c r="L84" s="502"/>
      <c r="M84" s="544"/>
    </row>
    <row r="85" spans="1:13" s="34" customFormat="1" x14ac:dyDescent="0.2">
      <c r="A85" s="45">
        <v>4009109</v>
      </c>
      <c r="B85" s="46">
        <v>8052932</v>
      </c>
      <c r="C85" s="297" t="s">
        <v>81</v>
      </c>
      <c r="D85" s="53" t="s">
        <v>21</v>
      </c>
      <c r="E85" s="44" t="s">
        <v>22</v>
      </c>
      <c r="F85" s="395">
        <v>27392.799999999999</v>
      </c>
      <c r="G85" s="395">
        <f t="shared" si="8"/>
        <v>27392.799999999999</v>
      </c>
      <c r="H85" s="396">
        <f>ROUND(G85*(1-Marantec!$Q$1),2)</f>
        <v>23283.88</v>
      </c>
      <c r="I85" s="386"/>
      <c r="J85" s="381"/>
      <c r="K85" s="465"/>
      <c r="L85" s="502"/>
      <c r="M85" s="544"/>
    </row>
    <row r="86" spans="1:13" s="34" customFormat="1" ht="33.75" x14ac:dyDescent="0.2">
      <c r="A86" s="49">
        <v>497201000</v>
      </c>
      <c r="B86" s="50">
        <v>122421</v>
      </c>
      <c r="C86" s="301" t="s">
        <v>243</v>
      </c>
      <c r="D86" s="51" t="s">
        <v>21</v>
      </c>
      <c r="E86" s="52" t="s">
        <v>22</v>
      </c>
      <c r="F86" s="394">
        <v>1378.4</v>
      </c>
      <c r="G86" s="395">
        <f t="shared" si="8"/>
        <v>1378.4</v>
      </c>
      <c r="H86" s="396">
        <f>ROUND(G86*(1-Marantec!$Q$1),2)</f>
        <v>1171.6400000000001</v>
      </c>
      <c r="I86" s="319" t="s">
        <v>230</v>
      </c>
      <c r="J86" s="542">
        <v>64176</v>
      </c>
      <c r="K86" s="465"/>
      <c r="L86" s="502"/>
      <c r="M86" s="544"/>
    </row>
    <row r="87" spans="1:13" s="34" customFormat="1" ht="33.75" x14ac:dyDescent="0.2">
      <c r="A87" s="49">
        <v>497201100</v>
      </c>
      <c r="B87" s="50">
        <v>122461</v>
      </c>
      <c r="C87" s="301" t="s">
        <v>244</v>
      </c>
      <c r="D87" s="51" t="s">
        <v>21</v>
      </c>
      <c r="E87" s="52" t="s">
        <v>22</v>
      </c>
      <c r="F87" s="395">
        <v>1478.4</v>
      </c>
      <c r="G87" s="395">
        <f t="shared" si="8"/>
        <v>1478.4</v>
      </c>
      <c r="H87" s="396">
        <f>ROUND(G87*(1-Marantec!$Q$1),2)</f>
        <v>1256.6400000000001</v>
      </c>
      <c r="I87" s="319" t="s">
        <v>230</v>
      </c>
      <c r="J87" s="542">
        <v>64133</v>
      </c>
      <c r="K87" s="465"/>
      <c r="L87" s="502"/>
      <c r="M87" s="544"/>
    </row>
    <row r="88" spans="1:13" s="34" customFormat="1" x14ac:dyDescent="0.2">
      <c r="A88" s="49">
        <v>4009219</v>
      </c>
      <c r="B88" s="50">
        <v>64183</v>
      </c>
      <c r="C88" s="301" t="s">
        <v>82</v>
      </c>
      <c r="D88" s="51" t="s">
        <v>21</v>
      </c>
      <c r="E88" s="52" t="s">
        <v>22</v>
      </c>
      <c r="F88" s="395">
        <v>1459.2</v>
      </c>
      <c r="G88" s="395">
        <f t="shared" si="8"/>
        <v>1459.2</v>
      </c>
      <c r="H88" s="396">
        <f>ROUND(G88*(1-Marantec!$Q$1),2)</f>
        <v>1240.32</v>
      </c>
      <c r="I88" s="388"/>
      <c r="J88" s="381"/>
      <c r="K88" s="465"/>
      <c r="L88" s="502"/>
      <c r="M88" s="544"/>
    </row>
    <row r="89" spans="1:13" s="34" customFormat="1" x14ac:dyDescent="0.2">
      <c r="A89" s="49">
        <v>4009220</v>
      </c>
      <c r="B89" s="50">
        <v>81788</v>
      </c>
      <c r="C89" s="301" t="s">
        <v>83</v>
      </c>
      <c r="D89" s="51" t="s">
        <v>21</v>
      </c>
      <c r="E89" s="52" t="s">
        <v>22</v>
      </c>
      <c r="F89" s="395">
        <v>3234.4</v>
      </c>
      <c r="G89" s="395">
        <f t="shared" si="8"/>
        <v>3234.4</v>
      </c>
      <c r="H89" s="396">
        <f>ROUND(G89*(1-Marantec!$Q$1),2)</f>
        <v>2749.24</v>
      </c>
      <c r="I89" s="388"/>
      <c r="J89" s="381"/>
      <c r="K89" s="465"/>
      <c r="L89" s="502"/>
      <c r="M89" s="544"/>
    </row>
    <row r="90" spans="1:13" s="34" customFormat="1" x14ac:dyDescent="0.2">
      <c r="A90" s="553">
        <v>499204700</v>
      </c>
      <c r="B90" s="58">
        <v>104958</v>
      </c>
      <c r="C90" s="59" t="s">
        <v>84</v>
      </c>
      <c r="D90" s="60" t="s">
        <v>21</v>
      </c>
      <c r="E90" s="61" t="s">
        <v>22</v>
      </c>
      <c r="F90" s="395">
        <v>2497.6</v>
      </c>
      <c r="G90" s="395">
        <f t="shared" si="8"/>
        <v>2497.6</v>
      </c>
      <c r="H90" s="396">
        <f>ROUND(G90*(1-Marantec!$Q$1),2)</f>
        <v>2122.96</v>
      </c>
      <c r="I90" s="385"/>
      <c r="J90" s="381"/>
      <c r="K90" s="465"/>
      <c r="L90" s="502"/>
      <c r="M90" s="544"/>
    </row>
    <row r="91" spans="1:13" s="34" customFormat="1" ht="22.5" customHeight="1" x14ac:dyDescent="0.2">
      <c r="A91" s="309">
        <v>499201600</v>
      </c>
      <c r="B91" s="310">
        <v>104960</v>
      </c>
      <c r="C91" s="311" t="s">
        <v>228</v>
      </c>
      <c r="D91" s="312" t="s">
        <v>21</v>
      </c>
      <c r="E91" s="320" t="s">
        <v>22</v>
      </c>
      <c r="F91" s="554">
        <v>4109.6000000000004</v>
      </c>
      <c r="G91" s="395">
        <f t="shared" si="8"/>
        <v>4109.6000000000004</v>
      </c>
      <c r="H91" s="396">
        <f>ROUND(G91*(1-Marantec!$Q$1),2)</f>
        <v>3493.16</v>
      </c>
      <c r="I91" s="314" t="s">
        <v>230</v>
      </c>
      <c r="J91" s="543">
        <v>73298</v>
      </c>
      <c r="K91" s="465"/>
      <c r="L91" s="502"/>
      <c r="M91" s="544"/>
    </row>
    <row r="92" spans="1:13" s="34" customFormat="1" x14ac:dyDescent="0.2">
      <c r="A92" s="41">
        <v>499900900</v>
      </c>
      <c r="B92" s="42">
        <v>90667</v>
      </c>
      <c r="C92" s="302" t="s">
        <v>85</v>
      </c>
      <c r="D92" s="62" t="s">
        <v>21</v>
      </c>
      <c r="E92" s="37" t="s">
        <v>22</v>
      </c>
      <c r="F92" s="395">
        <v>4894.3999999999996</v>
      </c>
      <c r="G92" s="395">
        <f t="shared" si="8"/>
        <v>4894.3999999999996</v>
      </c>
      <c r="H92" s="396">
        <f>ROUND(G92*(1-Marantec!$Q$1),2)</f>
        <v>4160.24</v>
      </c>
      <c r="I92" s="389"/>
      <c r="J92" s="381"/>
      <c r="K92" s="465"/>
      <c r="L92" s="502"/>
      <c r="M92" s="544"/>
    </row>
    <row r="93" spans="1:13" s="34" customFormat="1" x14ac:dyDescent="0.2">
      <c r="A93" s="41">
        <v>4009351</v>
      </c>
      <c r="B93" s="35">
        <v>77120</v>
      </c>
      <c r="C93" s="299" t="s">
        <v>86</v>
      </c>
      <c r="D93" s="36" t="s">
        <v>21</v>
      </c>
      <c r="E93" s="65" t="s">
        <v>22</v>
      </c>
      <c r="F93" s="395">
        <v>4361.6000000000004</v>
      </c>
      <c r="G93" s="395">
        <f t="shared" si="8"/>
        <v>4361.6000000000004</v>
      </c>
      <c r="H93" s="396">
        <f>ROUND(G93*(1-Marantec!$Q$1),2)</f>
        <v>3707.36</v>
      </c>
      <c r="I93" s="389"/>
      <c r="J93" s="381"/>
      <c r="K93" s="465"/>
      <c r="L93" s="502"/>
      <c r="M93" s="544"/>
    </row>
    <row r="94" spans="1:13" s="34" customFormat="1" x14ac:dyDescent="0.2">
      <c r="A94" s="41">
        <v>499201000</v>
      </c>
      <c r="B94" s="35">
        <v>105106</v>
      </c>
      <c r="C94" s="294" t="s">
        <v>87</v>
      </c>
      <c r="D94" s="36" t="s">
        <v>21</v>
      </c>
      <c r="E94" s="66" t="s">
        <v>22</v>
      </c>
      <c r="F94" s="395">
        <v>9488.7999999999993</v>
      </c>
      <c r="G94" s="395">
        <f t="shared" si="8"/>
        <v>9488.7999999999993</v>
      </c>
      <c r="H94" s="396">
        <f>ROUND(G94*(1-Marantec!$Q$1),2)</f>
        <v>8065.48</v>
      </c>
      <c r="I94" s="386"/>
      <c r="J94" s="381"/>
      <c r="K94" s="465"/>
      <c r="L94" s="502"/>
      <c r="M94" s="544"/>
    </row>
    <row r="95" spans="1:13" s="34" customFormat="1" x14ac:dyDescent="0.2">
      <c r="A95" s="41">
        <v>499200100</v>
      </c>
      <c r="B95" s="35">
        <v>98176</v>
      </c>
      <c r="C95" s="294" t="s">
        <v>57</v>
      </c>
      <c r="D95" s="36" t="s">
        <v>21</v>
      </c>
      <c r="E95" s="66" t="s">
        <v>22</v>
      </c>
      <c r="F95" s="395">
        <v>2792.8</v>
      </c>
      <c r="G95" s="395">
        <f t="shared" si="8"/>
        <v>2792.8</v>
      </c>
      <c r="H95" s="396">
        <f>ROUND(G95*(1-Marantec!$Q$1),2)</f>
        <v>2373.88</v>
      </c>
      <c r="I95" s="385"/>
      <c r="J95" s="381"/>
      <c r="K95" s="465"/>
      <c r="L95" s="502"/>
      <c r="M95" s="544"/>
    </row>
    <row r="96" spans="1:13" s="34" customFormat="1" x14ac:dyDescent="0.2">
      <c r="A96" s="41">
        <v>4009306</v>
      </c>
      <c r="B96" s="35">
        <v>564832</v>
      </c>
      <c r="C96" s="303" t="s">
        <v>88</v>
      </c>
      <c r="D96" s="36" t="s">
        <v>21</v>
      </c>
      <c r="E96" s="65" t="s">
        <v>22</v>
      </c>
      <c r="F96" s="395">
        <v>1565.6</v>
      </c>
      <c r="G96" s="395">
        <f t="shared" si="8"/>
        <v>1565.6</v>
      </c>
      <c r="H96" s="396">
        <f>ROUND(G96*(1-Marantec!$Q$1),2)</f>
        <v>1330.76</v>
      </c>
      <c r="I96" s="388"/>
      <c r="J96" s="381"/>
      <c r="K96" s="465"/>
      <c r="L96" s="502"/>
      <c r="M96" s="544"/>
    </row>
    <row r="97" spans="1:13" s="34" customFormat="1" x14ac:dyDescent="0.2">
      <c r="A97" s="49">
        <v>4009352</v>
      </c>
      <c r="B97" s="50">
        <v>8050903</v>
      </c>
      <c r="C97" s="304" t="s">
        <v>89</v>
      </c>
      <c r="D97" s="51" t="s">
        <v>21</v>
      </c>
      <c r="E97" s="67" t="s">
        <v>63</v>
      </c>
      <c r="F97" s="395">
        <v>335.2</v>
      </c>
      <c r="G97" s="395">
        <f t="shared" si="8"/>
        <v>335.2</v>
      </c>
      <c r="H97" s="396">
        <f>ROUND(G97*(1-Marantec!$Q$1),2)</f>
        <v>284.92</v>
      </c>
      <c r="I97" s="388"/>
      <c r="J97" s="381"/>
      <c r="K97" s="465"/>
      <c r="L97" s="502"/>
      <c r="M97" s="544"/>
    </row>
    <row r="98" spans="1:13" s="34" customFormat="1" x14ac:dyDescent="0.2">
      <c r="A98" s="41">
        <v>4009318</v>
      </c>
      <c r="B98" s="68">
        <v>564453</v>
      </c>
      <c r="C98" s="299" t="s">
        <v>90</v>
      </c>
      <c r="D98" s="36" t="s">
        <v>21</v>
      </c>
      <c r="E98" s="65" t="s">
        <v>22</v>
      </c>
      <c r="F98" s="395">
        <v>3466.4</v>
      </c>
      <c r="G98" s="395">
        <f t="shared" si="8"/>
        <v>3466.4</v>
      </c>
      <c r="H98" s="396">
        <f>ROUND(G98*(1-Marantec!$Q$1),2)</f>
        <v>2946.44</v>
      </c>
      <c r="I98" s="388"/>
      <c r="J98" s="381"/>
      <c r="K98" s="465"/>
      <c r="L98" s="502"/>
      <c r="M98" s="544"/>
    </row>
    <row r="99" spans="1:13" s="34" customFormat="1" x14ac:dyDescent="0.2">
      <c r="A99" s="35">
        <v>4009332</v>
      </c>
      <c r="B99" s="68">
        <v>8001745</v>
      </c>
      <c r="C99" s="69" t="s">
        <v>91</v>
      </c>
      <c r="D99" s="70" t="s">
        <v>21</v>
      </c>
      <c r="E99" s="71" t="s">
        <v>22</v>
      </c>
      <c r="F99" s="395">
        <v>5255.2</v>
      </c>
      <c r="G99" s="395">
        <f t="shared" si="8"/>
        <v>5255.2</v>
      </c>
      <c r="H99" s="396">
        <f>ROUND(G99*(1-Marantec!$Q$1),2)</f>
        <v>4466.92</v>
      </c>
      <c r="I99" s="388"/>
      <c r="J99" s="381"/>
      <c r="K99" s="465"/>
      <c r="L99" s="502"/>
      <c r="M99" s="544"/>
    </row>
    <row r="100" spans="1:13" s="34" customFormat="1" ht="11.25" customHeight="1" x14ac:dyDescent="0.2">
      <c r="A100" s="35">
        <v>499201800</v>
      </c>
      <c r="B100" s="35">
        <v>104646</v>
      </c>
      <c r="C100" s="69" t="s">
        <v>92</v>
      </c>
      <c r="D100" s="53" t="s">
        <v>21</v>
      </c>
      <c r="E100" s="72" t="s">
        <v>22</v>
      </c>
      <c r="F100" s="395">
        <v>3320</v>
      </c>
      <c r="G100" s="395">
        <f t="shared" si="8"/>
        <v>3320</v>
      </c>
      <c r="H100" s="396">
        <f>ROUND(G100*(1-Marantec!$Q$1),2)</f>
        <v>2822</v>
      </c>
      <c r="I100" s="760" t="s">
        <v>227</v>
      </c>
      <c r="J100" s="378">
        <v>46729</v>
      </c>
      <c r="K100" s="465"/>
      <c r="L100" s="502"/>
      <c r="M100" s="544"/>
    </row>
    <row r="101" spans="1:13" s="34" customFormat="1" x14ac:dyDescent="0.2">
      <c r="A101" s="35">
        <v>499201900</v>
      </c>
      <c r="B101" s="35">
        <v>104647</v>
      </c>
      <c r="C101" s="69" t="s">
        <v>93</v>
      </c>
      <c r="D101" s="53" t="s">
        <v>21</v>
      </c>
      <c r="E101" s="72" t="s">
        <v>22</v>
      </c>
      <c r="F101" s="395">
        <v>3320</v>
      </c>
      <c r="G101" s="395">
        <f t="shared" si="8"/>
        <v>3320</v>
      </c>
      <c r="H101" s="396">
        <f>ROUND(G101*(1-Marantec!$Q$1),2)</f>
        <v>2822</v>
      </c>
      <c r="I101" s="761"/>
      <c r="J101" s="378">
        <v>47281</v>
      </c>
      <c r="K101" s="465"/>
      <c r="L101" s="502"/>
      <c r="M101" s="544"/>
    </row>
    <row r="102" spans="1:13" s="77" customFormat="1" x14ac:dyDescent="0.2">
      <c r="A102" s="73">
        <v>2008725</v>
      </c>
      <c r="B102" s="73">
        <v>150082</v>
      </c>
      <c r="C102" s="74" t="s">
        <v>94</v>
      </c>
      <c r="D102" s="75" t="s">
        <v>21</v>
      </c>
      <c r="E102" s="76" t="s">
        <v>22</v>
      </c>
      <c r="F102" s="395">
        <v>4472</v>
      </c>
      <c r="G102" s="395">
        <f t="shared" si="8"/>
        <v>4472</v>
      </c>
      <c r="H102" s="396">
        <f>ROUND(G102*(1-Marantec!$Q$1),2)</f>
        <v>3801.2</v>
      </c>
      <c r="I102" s="389"/>
      <c r="J102" s="381"/>
      <c r="K102" s="465"/>
      <c r="L102" s="502"/>
      <c r="M102" s="544"/>
    </row>
    <row r="103" spans="1:13" s="77" customFormat="1" x14ac:dyDescent="0.2">
      <c r="A103" s="73">
        <v>4006022</v>
      </c>
      <c r="B103" s="73">
        <v>564868</v>
      </c>
      <c r="C103" s="74" t="s">
        <v>95</v>
      </c>
      <c r="D103" s="75" t="s">
        <v>21</v>
      </c>
      <c r="E103" s="76" t="s">
        <v>22</v>
      </c>
      <c r="F103" s="395">
        <v>5538.4</v>
      </c>
      <c r="G103" s="395">
        <f t="shared" si="8"/>
        <v>5538.4</v>
      </c>
      <c r="H103" s="396">
        <f>ROUND(G103*(1-Marantec!$Q$1),2)</f>
        <v>4707.6400000000003</v>
      </c>
      <c r="I103" s="388"/>
      <c r="J103" s="381"/>
      <c r="K103" s="465"/>
      <c r="L103" s="502"/>
      <c r="M103" s="544"/>
    </row>
    <row r="104" spans="1:13" s="78" customFormat="1" x14ac:dyDescent="0.2">
      <c r="A104" s="79">
        <v>499900500</v>
      </c>
      <c r="B104" s="80">
        <v>91438</v>
      </c>
      <c r="C104" s="305" t="s">
        <v>96</v>
      </c>
      <c r="D104" s="63" t="s">
        <v>21</v>
      </c>
      <c r="E104" s="81" t="s">
        <v>22</v>
      </c>
      <c r="F104" s="395">
        <v>3396.8</v>
      </c>
      <c r="G104" s="395">
        <f t="shared" si="8"/>
        <v>3396.8</v>
      </c>
      <c r="H104" s="396">
        <f>ROUND(G104*(1-Marantec!$Q$1),2)</f>
        <v>2887.28</v>
      </c>
      <c r="I104" s="385"/>
      <c r="J104" s="381"/>
      <c r="K104" s="465"/>
      <c r="L104" s="502"/>
      <c r="M104" s="544"/>
    </row>
    <row r="105" spans="1:13" s="78" customFormat="1" x14ac:dyDescent="0.2">
      <c r="A105" s="79">
        <v>499900600</v>
      </c>
      <c r="B105" s="80">
        <v>91441</v>
      </c>
      <c r="C105" s="305" t="s">
        <v>62</v>
      </c>
      <c r="D105" s="63" t="s">
        <v>21</v>
      </c>
      <c r="E105" s="81" t="s">
        <v>22</v>
      </c>
      <c r="F105" s="395">
        <v>4695.2</v>
      </c>
      <c r="G105" s="395">
        <f t="shared" si="8"/>
        <v>4695.2</v>
      </c>
      <c r="H105" s="396">
        <f>ROUND(G105*(1-Marantec!$Q$1),2)</f>
        <v>3990.92</v>
      </c>
      <c r="I105" s="385"/>
      <c r="J105" s="381"/>
      <c r="K105" s="465"/>
      <c r="L105" s="502"/>
      <c r="M105" s="544"/>
    </row>
    <row r="106" spans="1:13" s="78" customFormat="1" x14ac:dyDescent="0.2">
      <c r="A106" s="79">
        <v>499900700</v>
      </c>
      <c r="B106" s="80">
        <v>85215</v>
      </c>
      <c r="C106" s="305" t="s">
        <v>97</v>
      </c>
      <c r="D106" s="63" t="s">
        <v>21</v>
      </c>
      <c r="E106" s="81" t="s">
        <v>22</v>
      </c>
      <c r="F106" s="395">
        <v>3796</v>
      </c>
      <c r="G106" s="395">
        <f t="shared" si="8"/>
        <v>3796</v>
      </c>
      <c r="H106" s="396">
        <f>ROUND(G106*(1-Marantec!$Q$1),2)</f>
        <v>3226.6</v>
      </c>
      <c r="I106" s="385"/>
      <c r="J106" s="381"/>
      <c r="K106" s="465"/>
      <c r="L106" s="502"/>
      <c r="M106" s="544"/>
    </row>
    <row r="107" spans="1:13" s="78" customFormat="1" x14ac:dyDescent="0.2">
      <c r="A107" s="79">
        <v>499900800</v>
      </c>
      <c r="B107" s="80">
        <v>91444</v>
      </c>
      <c r="C107" s="305" t="s">
        <v>98</v>
      </c>
      <c r="D107" s="63" t="s">
        <v>21</v>
      </c>
      <c r="E107" s="81" t="s">
        <v>22</v>
      </c>
      <c r="F107" s="395">
        <v>3696</v>
      </c>
      <c r="G107" s="395">
        <f t="shared" si="8"/>
        <v>3696</v>
      </c>
      <c r="H107" s="396">
        <f>ROUND(G107*(1-Marantec!$Q$1),2)</f>
        <v>3141.6</v>
      </c>
      <c r="I107" s="385"/>
      <c r="J107" s="381"/>
      <c r="K107" s="465"/>
      <c r="L107" s="502"/>
      <c r="M107" s="544"/>
    </row>
    <row r="108" spans="1:13" s="78" customFormat="1" x14ac:dyDescent="0.2">
      <c r="A108" s="79">
        <v>499901000</v>
      </c>
      <c r="B108" s="80">
        <v>91447</v>
      </c>
      <c r="C108" s="305" t="s">
        <v>99</v>
      </c>
      <c r="D108" s="63" t="s">
        <v>21</v>
      </c>
      <c r="E108" s="81" t="s">
        <v>22</v>
      </c>
      <c r="F108" s="395">
        <v>2646.4</v>
      </c>
      <c r="G108" s="395">
        <f t="shared" si="8"/>
        <v>2646.4</v>
      </c>
      <c r="H108" s="396">
        <f>ROUND(G108*(1-Marantec!$Q$1),2)</f>
        <v>2249.44</v>
      </c>
      <c r="I108" s="385"/>
      <c r="J108" s="381"/>
      <c r="K108" s="465"/>
      <c r="L108" s="502"/>
      <c r="M108" s="544"/>
    </row>
    <row r="109" spans="1:13" s="78" customFormat="1" x14ac:dyDescent="0.2">
      <c r="A109" s="79">
        <v>4009353</v>
      </c>
      <c r="B109" s="80">
        <v>88176</v>
      </c>
      <c r="C109" s="305" t="s">
        <v>100</v>
      </c>
      <c r="D109" s="63" t="s">
        <v>21</v>
      </c>
      <c r="E109" s="81" t="s">
        <v>24</v>
      </c>
      <c r="F109" s="395">
        <v>2497.6</v>
      </c>
      <c r="G109" s="395">
        <f t="shared" si="8"/>
        <v>2497.6</v>
      </c>
      <c r="H109" s="396">
        <f>ROUND(G109*(1-Marantec!$Q$1),2)</f>
        <v>2122.96</v>
      </c>
      <c r="I109" s="388"/>
      <c r="J109" s="381"/>
      <c r="K109" s="465"/>
      <c r="L109" s="502"/>
      <c r="M109" s="544"/>
    </row>
    <row r="110" spans="1:13" s="78" customFormat="1" x14ac:dyDescent="0.2">
      <c r="A110" s="79">
        <v>499200600</v>
      </c>
      <c r="B110" s="80">
        <v>98020</v>
      </c>
      <c r="C110" s="305" t="s">
        <v>101</v>
      </c>
      <c r="D110" s="63" t="s">
        <v>21</v>
      </c>
      <c r="E110" s="81" t="s">
        <v>22</v>
      </c>
      <c r="F110" s="395">
        <v>249.6</v>
      </c>
      <c r="G110" s="395">
        <f t="shared" si="8"/>
        <v>249.6</v>
      </c>
      <c r="H110" s="396">
        <f>ROUND(G110*(1-Marantec!$Q$1),2)</f>
        <v>212.16</v>
      </c>
      <c r="I110" s="388"/>
      <c r="J110" s="381"/>
      <c r="K110" s="465"/>
      <c r="L110" s="502"/>
      <c r="M110" s="544"/>
    </row>
    <row r="111" spans="1:13" s="78" customFormat="1" x14ac:dyDescent="0.2">
      <c r="A111" s="555">
        <v>495202100</v>
      </c>
      <c r="B111" s="38">
        <v>8010779</v>
      </c>
      <c r="C111" s="556" t="s">
        <v>102</v>
      </c>
      <c r="D111" s="56" t="s">
        <v>21</v>
      </c>
      <c r="E111" s="82" t="s">
        <v>22</v>
      </c>
      <c r="F111" s="394">
        <v>4796</v>
      </c>
      <c r="G111" s="395">
        <f t="shared" si="8"/>
        <v>4796</v>
      </c>
      <c r="H111" s="396">
        <f>ROUND(G111*(1-Marantec!$Q$1),2)</f>
        <v>4076.6</v>
      </c>
      <c r="I111" s="385"/>
      <c r="J111" s="381"/>
      <c r="K111" s="465"/>
      <c r="L111" s="502"/>
      <c r="M111" s="544"/>
    </row>
    <row r="112" spans="1:13" s="34" customFormat="1" x14ac:dyDescent="0.2">
      <c r="A112" s="41">
        <v>4009348</v>
      </c>
      <c r="B112" s="35">
        <v>75025</v>
      </c>
      <c r="C112" s="299" t="s">
        <v>103</v>
      </c>
      <c r="D112" s="36" t="s">
        <v>21</v>
      </c>
      <c r="E112" s="65" t="s">
        <v>22</v>
      </c>
      <c r="F112" s="395">
        <v>6880</v>
      </c>
      <c r="G112" s="395">
        <f t="shared" si="8"/>
        <v>6880</v>
      </c>
      <c r="H112" s="396">
        <f>ROUND(G112*(1-Marantec!$Q$1),2)</f>
        <v>5848</v>
      </c>
      <c r="I112" s="388"/>
      <c r="J112" s="381"/>
      <c r="K112" s="465"/>
      <c r="L112" s="502"/>
      <c r="M112" s="544"/>
    </row>
    <row r="113" spans="1:13" s="34" customFormat="1" x14ac:dyDescent="0.2">
      <c r="A113" s="41">
        <v>4009349</v>
      </c>
      <c r="B113" s="35">
        <v>75026</v>
      </c>
      <c r="C113" s="299" t="s">
        <v>104</v>
      </c>
      <c r="D113" s="36" t="s">
        <v>21</v>
      </c>
      <c r="E113" s="65" t="s">
        <v>22</v>
      </c>
      <c r="F113" s="395">
        <v>5653.6</v>
      </c>
      <c r="G113" s="395">
        <f t="shared" si="8"/>
        <v>5653.6</v>
      </c>
      <c r="H113" s="396">
        <f>ROUND(G113*(1-Marantec!$Q$1),2)</f>
        <v>4805.5600000000004</v>
      </c>
      <c r="I113" s="388"/>
      <c r="J113" s="381"/>
      <c r="K113" s="465"/>
      <c r="L113" s="502"/>
      <c r="M113" s="544"/>
    </row>
    <row r="114" spans="1:13" s="78" customFormat="1" x14ac:dyDescent="0.2">
      <c r="A114" s="79">
        <v>499290200</v>
      </c>
      <c r="B114" s="80">
        <v>47582</v>
      </c>
      <c r="C114" s="305" t="s">
        <v>64</v>
      </c>
      <c r="D114" s="63" t="s">
        <v>21</v>
      </c>
      <c r="E114" s="81" t="s">
        <v>22</v>
      </c>
      <c r="F114" s="395">
        <v>2019.2</v>
      </c>
      <c r="G114" s="395">
        <f t="shared" si="8"/>
        <v>2019.2</v>
      </c>
      <c r="H114" s="396">
        <f>ROUND(G114*(1-Marantec!$Q$1),2)</f>
        <v>1716.32</v>
      </c>
      <c r="I114" s="388"/>
      <c r="J114" s="381"/>
      <c r="K114" s="465"/>
      <c r="L114" s="502"/>
      <c r="M114" s="544"/>
    </row>
    <row r="115" spans="1:13" s="78" customFormat="1" x14ac:dyDescent="0.2">
      <c r="A115" s="79">
        <v>499290300</v>
      </c>
      <c r="B115" s="80">
        <v>47583</v>
      </c>
      <c r="C115" s="305" t="s">
        <v>65</v>
      </c>
      <c r="D115" s="63" t="s">
        <v>21</v>
      </c>
      <c r="E115" s="81" t="s">
        <v>22</v>
      </c>
      <c r="F115" s="395">
        <v>2019.2</v>
      </c>
      <c r="G115" s="395">
        <f t="shared" si="8"/>
        <v>2019.2</v>
      </c>
      <c r="H115" s="396">
        <f>ROUND(G115*(1-Marantec!$Q$1),2)</f>
        <v>1716.32</v>
      </c>
      <c r="I115" s="388"/>
      <c r="J115" s="381"/>
      <c r="K115" s="465"/>
      <c r="L115" s="502"/>
      <c r="M115" s="544"/>
    </row>
    <row r="116" spans="1:13" s="78" customFormat="1" x14ac:dyDescent="0.2">
      <c r="A116" s="79">
        <v>499205800</v>
      </c>
      <c r="B116" s="80">
        <v>103787</v>
      </c>
      <c r="C116" s="305" t="s">
        <v>207</v>
      </c>
      <c r="D116" s="63" t="s">
        <v>21</v>
      </c>
      <c r="E116" s="196" t="s">
        <v>22</v>
      </c>
      <c r="F116" s="395">
        <v>4695.2</v>
      </c>
      <c r="G116" s="395">
        <f t="shared" si="8"/>
        <v>4695.2</v>
      </c>
      <c r="H116" s="396">
        <f>ROUND(G116*(1-Marantec!$Q$1),2)</f>
        <v>3990.92</v>
      </c>
      <c r="I116" s="388"/>
      <c r="J116" s="381"/>
      <c r="K116" s="465"/>
      <c r="L116" s="502"/>
      <c r="M116" s="544"/>
    </row>
    <row r="117" spans="1:13" s="78" customFormat="1" ht="11.25" customHeight="1" x14ac:dyDescent="0.2">
      <c r="A117" s="551">
        <v>611000400</v>
      </c>
      <c r="B117" s="35">
        <v>121072</v>
      </c>
      <c r="C117" s="303" t="s">
        <v>105</v>
      </c>
      <c r="D117" s="53" t="s">
        <v>21</v>
      </c>
      <c r="E117" s="83" t="s">
        <v>22</v>
      </c>
      <c r="F117" s="395">
        <v>5770.4</v>
      </c>
      <c r="G117" s="395">
        <f t="shared" si="8"/>
        <v>5770.4</v>
      </c>
      <c r="H117" s="396">
        <f>ROUND(G117*(1-Marantec!$Q$1),2)</f>
        <v>4904.84</v>
      </c>
      <c r="I117" s="757" t="s">
        <v>227</v>
      </c>
      <c r="J117" s="379">
        <v>104282</v>
      </c>
      <c r="K117" s="465"/>
      <c r="L117" s="502"/>
      <c r="M117" s="544"/>
    </row>
    <row r="118" spans="1:13" s="78" customFormat="1" x14ac:dyDescent="0.2">
      <c r="A118" s="557">
        <v>611000700</v>
      </c>
      <c r="B118" s="303">
        <v>121078</v>
      </c>
      <c r="C118" s="303" t="s">
        <v>106</v>
      </c>
      <c r="D118" s="53" t="s">
        <v>21</v>
      </c>
      <c r="E118" s="83" t="s">
        <v>22</v>
      </c>
      <c r="F118" s="395">
        <v>7336</v>
      </c>
      <c r="G118" s="395">
        <f t="shared" si="8"/>
        <v>7336</v>
      </c>
      <c r="H118" s="396">
        <f>ROUND(G118*(1-Marantec!$Q$1),2)</f>
        <v>6235.6</v>
      </c>
      <c r="I118" s="758"/>
      <c r="J118" s="380">
        <v>106319</v>
      </c>
      <c r="K118" s="465"/>
      <c r="L118" s="502"/>
      <c r="M118" s="544"/>
    </row>
    <row r="119" spans="1:13" s="78" customFormat="1" x14ac:dyDescent="0.2">
      <c r="A119" s="551">
        <v>611000600</v>
      </c>
      <c r="B119" s="35">
        <v>121079</v>
      </c>
      <c r="C119" s="303" t="s">
        <v>107</v>
      </c>
      <c r="D119" s="53" t="s">
        <v>21</v>
      </c>
      <c r="E119" s="83" t="s">
        <v>22</v>
      </c>
      <c r="F119" s="395">
        <v>9701.6</v>
      </c>
      <c r="G119" s="395">
        <f t="shared" si="8"/>
        <v>9701.6</v>
      </c>
      <c r="H119" s="396">
        <f>ROUND(G119*(1-Marantec!$Q$1),2)</f>
        <v>8246.36</v>
      </c>
      <c r="I119" s="759"/>
      <c r="J119" s="379">
        <v>105010</v>
      </c>
      <c r="K119" s="465"/>
      <c r="L119" s="502"/>
      <c r="M119" s="544"/>
    </row>
    <row r="120" spans="1:13" s="34" customFormat="1" x14ac:dyDescent="0.2">
      <c r="A120" s="58">
        <v>499203100</v>
      </c>
      <c r="B120" s="58">
        <v>100768</v>
      </c>
      <c r="C120" s="59" t="s">
        <v>108</v>
      </c>
      <c r="D120" s="56" t="s">
        <v>21</v>
      </c>
      <c r="E120" s="82" t="s">
        <v>22</v>
      </c>
      <c r="F120" s="395">
        <v>798.4</v>
      </c>
      <c r="G120" s="395">
        <f t="shared" si="8"/>
        <v>798.4</v>
      </c>
      <c r="H120" s="396">
        <f>ROUND(G120*(1-Marantec!$Q$1),2)</f>
        <v>678.64</v>
      </c>
      <c r="I120" s="385"/>
      <c r="J120" s="381"/>
      <c r="K120" s="465"/>
      <c r="L120" s="502"/>
      <c r="M120" s="544"/>
    </row>
    <row r="121" spans="1:13" s="34" customFormat="1" x14ac:dyDescent="0.2">
      <c r="A121" s="58">
        <v>499203800</v>
      </c>
      <c r="B121" s="58">
        <v>101159</v>
      </c>
      <c r="C121" s="59" t="s">
        <v>109</v>
      </c>
      <c r="D121" s="60" t="s">
        <v>21</v>
      </c>
      <c r="E121" s="37" t="s">
        <v>22</v>
      </c>
      <c r="F121" s="395">
        <v>3396.8</v>
      </c>
      <c r="G121" s="395">
        <f t="shared" si="8"/>
        <v>3396.8</v>
      </c>
      <c r="H121" s="396">
        <f>ROUND(G121*(1-Marantec!$Q$1),2)</f>
        <v>2887.28</v>
      </c>
      <c r="I121" s="385"/>
      <c r="J121" s="381"/>
      <c r="K121" s="465"/>
      <c r="L121" s="502"/>
      <c r="M121" s="544"/>
    </row>
    <row r="122" spans="1:13" s="34" customFormat="1" ht="12" thickBot="1" x14ac:dyDescent="0.25">
      <c r="A122" s="84">
        <v>499201700</v>
      </c>
      <c r="B122" s="84">
        <v>106011</v>
      </c>
      <c r="C122" s="85" t="s">
        <v>110</v>
      </c>
      <c r="D122" s="86" t="s">
        <v>21</v>
      </c>
      <c r="E122" s="64" t="s">
        <v>22</v>
      </c>
      <c r="F122" s="552">
        <v>4994.3999999999996</v>
      </c>
      <c r="G122" s="395">
        <f t="shared" si="8"/>
        <v>4994.3999999999996</v>
      </c>
      <c r="H122" s="396">
        <f>ROUND(G122*(1-Marantec!$Q$1),2)</f>
        <v>4245.24</v>
      </c>
      <c r="I122" s="385"/>
      <c r="J122" s="381"/>
      <c r="K122" s="465"/>
      <c r="L122" s="502"/>
      <c r="M122" s="544"/>
    </row>
    <row r="123" spans="1:13" s="25" customFormat="1" ht="12" thickBot="1" x14ac:dyDescent="0.25">
      <c r="A123" s="329" t="s">
        <v>286</v>
      </c>
      <c r="B123" s="330"/>
      <c r="C123" s="330"/>
      <c r="D123" s="330"/>
      <c r="E123" s="330"/>
      <c r="F123" s="401"/>
      <c r="G123" s="402"/>
      <c r="H123" s="401"/>
      <c r="I123" s="330"/>
      <c r="J123" s="330"/>
      <c r="K123" s="465"/>
      <c r="L123" s="502"/>
      <c r="M123" s="544"/>
    </row>
    <row r="124" spans="1:13" s="25" customFormat="1" x14ac:dyDescent="0.2">
      <c r="A124" s="331">
        <v>4009639</v>
      </c>
      <c r="B124" s="332" t="s">
        <v>287</v>
      </c>
      <c r="C124" s="333" t="s">
        <v>288</v>
      </c>
      <c r="D124" s="26" t="s">
        <v>21</v>
      </c>
      <c r="E124" s="26" t="s">
        <v>22</v>
      </c>
      <c r="F124" s="558">
        <v>2357.6</v>
      </c>
      <c r="G124" s="395">
        <f>ROUND(F124*(1+$H$1),2)</f>
        <v>2357.6</v>
      </c>
      <c r="H124" s="396">
        <f>ROUND(G124*(1-'AN-Motors'!$O$1),2)</f>
        <v>1697.47</v>
      </c>
      <c r="I124" s="383"/>
      <c r="J124" s="381"/>
      <c r="K124" s="465"/>
      <c r="L124" s="502"/>
      <c r="M124" s="544"/>
    </row>
    <row r="125" spans="1:13" s="25" customFormat="1" x14ac:dyDescent="0.2">
      <c r="A125" s="334">
        <v>4009640</v>
      </c>
      <c r="B125" s="27" t="s">
        <v>289</v>
      </c>
      <c r="C125" s="335" t="s">
        <v>290</v>
      </c>
      <c r="D125" s="28" t="s">
        <v>21</v>
      </c>
      <c r="E125" s="28" t="s">
        <v>22</v>
      </c>
      <c r="F125" s="558">
        <v>1616.8</v>
      </c>
      <c r="G125" s="395">
        <f t="shared" ref="G125:G161" si="9">ROUND(F125*(1+$H$1),2)</f>
        <v>1616.8</v>
      </c>
      <c r="H125" s="396">
        <f>ROUND(G125*(1-'AN-Motors'!$O$1),2)</f>
        <v>1164.0999999999999</v>
      </c>
      <c r="I125" s="383"/>
      <c r="J125" s="381"/>
      <c r="K125" s="465"/>
      <c r="L125" s="502"/>
      <c r="M125" s="544"/>
    </row>
    <row r="126" spans="1:13" s="25" customFormat="1" x14ac:dyDescent="0.2">
      <c r="A126" s="334">
        <v>496892700</v>
      </c>
      <c r="B126" s="27" t="s">
        <v>422</v>
      </c>
      <c r="C126" s="335" t="s">
        <v>5</v>
      </c>
      <c r="D126" s="28" t="s">
        <v>21</v>
      </c>
      <c r="E126" s="28" t="s">
        <v>22</v>
      </c>
      <c r="F126" s="558">
        <v>49429.599999999999</v>
      </c>
      <c r="G126" s="395">
        <f t="shared" ref="G126:G158" si="10">ROUND(F126*(1+$H$1),2)</f>
        <v>49429.599999999999</v>
      </c>
      <c r="H126" s="396">
        <f>ROUND(G126*(1-'AN-Motors'!$O$1),2)</f>
        <v>35589.31</v>
      </c>
      <c r="I126" s="751" t="s">
        <v>423</v>
      </c>
      <c r="J126" s="752"/>
      <c r="K126" s="465"/>
      <c r="L126" s="502"/>
      <c r="M126" s="547"/>
    </row>
    <row r="127" spans="1:13" s="25" customFormat="1" x14ac:dyDescent="0.2">
      <c r="A127" s="334">
        <v>496892800</v>
      </c>
      <c r="B127" s="27" t="s">
        <v>424</v>
      </c>
      <c r="C127" s="335" t="s">
        <v>5</v>
      </c>
      <c r="D127" s="28" t="s">
        <v>21</v>
      </c>
      <c r="E127" s="28" t="s">
        <v>22</v>
      </c>
      <c r="F127" s="558">
        <v>49429.599999999999</v>
      </c>
      <c r="G127" s="395">
        <f t="shared" si="10"/>
        <v>49429.599999999999</v>
      </c>
      <c r="H127" s="396">
        <f>ROUND(G127*(1-'AN-Motors'!$O$1),2)</f>
        <v>35589.31</v>
      </c>
      <c r="I127" s="753"/>
      <c r="J127" s="754"/>
      <c r="K127" s="465"/>
      <c r="L127" s="502"/>
      <c r="M127" s="547"/>
    </row>
    <row r="128" spans="1:13" s="25" customFormat="1" x14ac:dyDescent="0.2">
      <c r="A128" s="334">
        <v>492700100</v>
      </c>
      <c r="B128" s="27" t="s">
        <v>291</v>
      </c>
      <c r="C128" s="335" t="s">
        <v>258</v>
      </c>
      <c r="D128" s="28" t="s">
        <v>21</v>
      </c>
      <c r="E128" s="28" t="s">
        <v>22</v>
      </c>
      <c r="F128" s="558">
        <v>17348.8</v>
      </c>
      <c r="G128" s="395">
        <f t="shared" si="10"/>
        <v>17348.8</v>
      </c>
      <c r="H128" s="396">
        <f>ROUND(G128*(1-'AN-Motors'!$O$1),2)</f>
        <v>12491.14</v>
      </c>
      <c r="I128" s="383"/>
      <c r="J128" s="381"/>
      <c r="K128" s="465"/>
      <c r="L128" s="502"/>
      <c r="M128" s="544"/>
    </row>
    <row r="129" spans="1:13" s="25" customFormat="1" x14ac:dyDescent="0.2">
      <c r="A129" s="334">
        <v>495700200</v>
      </c>
      <c r="B129" s="27" t="s">
        <v>292</v>
      </c>
      <c r="C129" s="335" t="s">
        <v>293</v>
      </c>
      <c r="D129" s="28" t="s">
        <v>21</v>
      </c>
      <c r="E129" s="28" t="s">
        <v>22</v>
      </c>
      <c r="F129" s="558">
        <v>37378.400000000001</v>
      </c>
      <c r="G129" s="395">
        <f t="shared" si="10"/>
        <v>37378.400000000001</v>
      </c>
      <c r="H129" s="396">
        <f>ROUND(G129*(1-'AN-Motors'!$O$1),2)</f>
        <v>26912.45</v>
      </c>
      <c r="I129" s="383"/>
      <c r="J129" s="381"/>
      <c r="K129" s="465"/>
      <c r="L129" s="502"/>
      <c r="M129" s="544"/>
    </row>
    <row r="130" spans="1:13" s="25" customFormat="1" x14ac:dyDescent="0.2">
      <c r="A130" s="334">
        <v>494800100</v>
      </c>
      <c r="B130" s="27" t="s">
        <v>294</v>
      </c>
      <c r="C130" s="335" t="s">
        <v>23</v>
      </c>
      <c r="D130" s="28" t="s">
        <v>21</v>
      </c>
      <c r="E130" s="28" t="s">
        <v>22</v>
      </c>
      <c r="F130" s="558">
        <v>18704</v>
      </c>
      <c r="G130" s="395">
        <f t="shared" si="10"/>
        <v>18704</v>
      </c>
      <c r="H130" s="396">
        <f>ROUND(G130*(1-'AN-Motors'!$O$1),2)</f>
        <v>13466.88</v>
      </c>
      <c r="I130" s="383"/>
      <c r="J130" s="381"/>
      <c r="K130" s="465"/>
      <c r="L130" s="502"/>
      <c r="M130" s="544"/>
    </row>
    <row r="131" spans="1:13" s="25" customFormat="1" x14ac:dyDescent="0.2">
      <c r="A131" s="334">
        <v>494800200</v>
      </c>
      <c r="B131" s="27" t="s">
        <v>295</v>
      </c>
      <c r="C131" s="335" t="s">
        <v>23</v>
      </c>
      <c r="D131" s="28" t="s">
        <v>21</v>
      </c>
      <c r="E131" s="28" t="s">
        <v>22</v>
      </c>
      <c r="F131" s="558">
        <v>21806.400000000001</v>
      </c>
      <c r="G131" s="395">
        <f t="shared" si="10"/>
        <v>21806.400000000001</v>
      </c>
      <c r="H131" s="396">
        <f>ROUND(G131*(1-'AN-Motors'!$O$1),2)</f>
        <v>15700.61</v>
      </c>
      <c r="I131" s="383"/>
      <c r="J131" s="381"/>
      <c r="K131" s="465"/>
      <c r="L131" s="502"/>
      <c r="M131" s="544"/>
    </row>
    <row r="132" spans="1:13" s="25" customFormat="1" x14ac:dyDescent="0.2">
      <c r="A132" s="334">
        <v>494800300</v>
      </c>
      <c r="B132" s="27" t="s">
        <v>296</v>
      </c>
      <c r="C132" s="335" t="s">
        <v>23</v>
      </c>
      <c r="D132" s="28" t="s">
        <v>21</v>
      </c>
      <c r="E132" s="28" t="s">
        <v>22</v>
      </c>
      <c r="F132" s="558">
        <v>27193.599999999999</v>
      </c>
      <c r="G132" s="395">
        <f t="shared" si="10"/>
        <v>27193.599999999999</v>
      </c>
      <c r="H132" s="396">
        <f>ROUND(G132*(1-'AN-Motors'!$O$1),2)</f>
        <v>19579.39</v>
      </c>
      <c r="I132" s="383"/>
      <c r="J132" s="381"/>
      <c r="K132" s="465"/>
      <c r="L132" s="502"/>
      <c r="M132" s="544"/>
    </row>
    <row r="133" spans="1:13" s="25" customFormat="1" x14ac:dyDescent="0.2">
      <c r="A133" s="334">
        <v>497800200</v>
      </c>
      <c r="B133" s="27" t="s">
        <v>297</v>
      </c>
      <c r="C133" s="335" t="s">
        <v>298</v>
      </c>
      <c r="D133" s="28" t="s">
        <v>21</v>
      </c>
      <c r="E133" s="28" t="s">
        <v>22</v>
      </c>
      <c r="F133" s="558">
        <v>1052.8</v>
      </c>
      <c r="G133" s="395">
        <f t="shared" si="10"/>
        <v>1052.8</v>
      </c>
      <c r="H133" s="396">
        <f>ROUND(G133*(1-'AN-Motors'!$O$1),2)</f>
        <v>758.02</v>
      </c>
      <c r="I133" s="383"/>
      <c r="J133" s="381"/>
      <c r="K133" s="465"/>
      <c r="L133" s="502"/>
      <c r="M133" s="544"/>
    </row>
    <row r="134" spans="1:13" s="25" customFormat="1" x14ac:dyDescent="0.2">
      <c r="A134" s="334">
        <v>499800100</v>
      </c>
      <c r="B134" s="27" t="s">
        <v>299</v>
      </c>
      <c r="C134" s="335" t="s">
        <v>300</v>
      </c>
      <c r="D134" s="28" t="s">
        <v>21</v>
      </c>
      <c r="E134" s="28" t="s">
        <v>22</v>
      </c>
      <c r="F134" s="558">
        <v>3354.4</v>
      </c>
      <c r="G134" s="395">
        <f t="shared" si="10"/>
        <v>3354.4</v>
      </c>
      <c r="H134" s="396">
        <f>ROUND(G134*(1-'AN-Motors'!$O$1),2)</f>
        <v>2415.17</v>
      </c>
      <c r="I134" s="383"/>
      <c r="J134" s="381"/>
      <c r="K134" s="465"/>
      <c r="L134" s="502"/>
      <c r="M134" s="544"/>
    </row>
    <row r="135" spans="1:13" s="25" customFormat="1" x14ac:dyDescent="0.2">
      <c r="A135" s="334">
        <v>493700600</v>
      </c>
      <c r="B135" s="27" t="s">
        <v>301</v>
      </c>
      <c r="C135" s="335" t="s">
        <v>258</v>
      </c>
      <c r="D135" s="28" t="s">
        <v>21</v>
      </c>
      <c r="E135" s="28" t="s">
        <v>22</v>
      </c>
      <c r="F135" s="558">
        <v>15109.6</v>
      </c>
      <c r="G135" s="395">
        <f t="shared" si="10"/>
        <v>15109.6</v>
      </c>
      <c r="H135" s="396">
        <f>ROUND(G135*(1-'AN-Motors'!$O$1),2)</f>
        <v>10878.91</v>
      </c>
      <c r="I135" s="383"/>
      <c r="J135" s="381"/>
      <c r="K135" s="465"/>
      <c r="L135" s="502"/>
      <c r="M135" s="544"/>
    </row>
    <row r="136" spans="1:13" s="25" customFormat="1" x14ac:dyDescent="0.2">
      <c r="A136" s="334">
        <v>493700500</v>
      </c>
      <c r="B136" s="27" t="s">
        <v>302</v>
      </c>
      <c r="C136" s="335" t="s">
        <v>258</v>
      </c>
      <c r="D136" s="28" t="s">
        <v>21</v>
      </c>
      <c r="E136" s="28" t="s">
        <v>22</v>
      </c>
      <c r="F136" s="558">
        <v>13486.4</v>
      </c>
      <c r="G136" s="395">
        <f t="shared" si="10"/>
        <v>13486.4</v>
      </c>
      <c r="H136" s="396">
        <f>ROUND(G136*(1-'AN-Motors'!$O$1),2)</f>
        <v>9710.2099999999991</v>
      </c>
      <c r="I136" s="383"/>
      <c r="J136" s="381"/>
      <c r="K136" s="465"/>
      <c r="L136" s="502"/>
      <c r="M136" s="544"/>
    </row>
    <row r="137" spans="1:13" s="25" customFormat="1" x14ac:dyDescent="0.2">
      <c r="A137" s="334">
        <v>499801100</v>
      </c>
      <c r="B137" s="29" t="s">
        <v>303</v>
      </c>
      <c r="C137" s="335" t="s">
        <v>304</v>
      </c>
      <c r="D137" s="337" t="s">
        <v>21</v>
      </c>
      <c r="E137" s="337" t="s">
        <v>24</v>
      </c>
      <c r="F137" s="558">
        <v>1658.4</v>
      </c>
      <c r="G137" s="395">
        <f t="shared" si="10"/>
        <v>1658.4</v>
      </c>
      <c r="H137" s="396">
        <f>ROUND(G137*(1-'AN-Motors'!$O$1),2)</f>
        <v>1194.05</v>
      </c>
      <c r="I137" s="383"/>
      <c r="J137" s="381"/>
      <c r="K137" s="465"/>
      <c r="L137" s="502"/>
      <c r="M137" s="544"/>
    </row>
    <row r="138" spans="1:13" s="25" customFormat="1" x14ac:dyDescent="0.2">
      <c r="A138" s="334">
        <v>499800900</v>
      </c>
      <c r="B138" s="29" t="s">
        <v>305</v>
      </c>
      <c r="C138" s="335" t="s">
        <v>306</v>
      </c>
      <c r="D138" s="337" t="s">
        <v>21</v>
      </c>
      <c r="E138" s="337" t="s">
        <v>22</v>
      </c>
      <c r="F138" s="558">
        <v>1575.2</v>
      </c>
      <c r="G138" s="395">
        <f t="shared" si="10"/>
        <v>1575.2</v>
      </c>
      <c r="H138" s="396">
        <f>ROUND(G138*(1-'AN-Motors'!$O$1),2)</f>
        <v>1134.1400000000001</v>
      </c>
      <c r="I138" s="383"/>
      <c r="J138" s="381"/>
      <c r="K138" s="465"/>
      <c r="L138" s="502"/>
      <c r="M138" s="544"/>
    </row>
    <row r="139" spans="1:13" s="25" customFormat="1" x14ac:dyDescent="0.2">
      <c r="A139" s="334">
        <v>499801000</v>
      </c>
      <c r="B139" s="29" t="s">
        <v>307</v>
      </c>
      <c r="C139" s="335" t="s">
        <v>308</v>
      </c>
      <c r="D139" s="337" t="s">
        <v>21</v>
      </c>
      <c r="E139" s="337" t="s">
        <v>22</v>
      </c>
      <c r="F139" s="558">
        <v>1829.6</v>
      </c>
      <c r="G139" s="395">
        <f t="shared" si="10"/>
        <v>1829.6</v>
      </c>
      <c r="H139" s="396">
        <f>ROUND(G139*(1-'AN-Motors'!$O$1),2)</f>
        <v>1317.31</v>
      </c>
      <c r="I139" s="383"/>
      <c r="J139" s="381"/>
      <c r="K139" s="465"/>
      <c r="L139" s="502"/>
      <c r="M139" s="544"/>
    </row>
    <row r="140" spans="1:13" s="25" customFormat="1" x14ac:dyDescent="0.2">
      <c r="A140" s="334">
        <v>493700200</v>
      </c>
      <c r="B140" s="27" t="s">
        <v>309</v>
      </c>
      <c r="C140" s="335" t="s">
        <v>310</v>
      </c>
      <c r="D140" s="28" t="s">
        <v>21</v>
      </c>
      <c r="E140" s="28" t="s">
        <v>311</v>
      </c>
      <c r="F140" s="558">
        <v>365.6</v>
      </c>
      <c r="G140" s="395">
        <f t="shared" si="10"/>
        <v>365.6</v>
      </c>
      <c r="H140" s="396">
        <f>ROUND(G140*(1-'AN-Motors'!$O$1),2)</f>
        <v>263.23</v>
      </c>
      <c r="I140" s="383"/>
      <c r="J140" s="381"/>
      <c r="K140" s="465"/>
      <c r="L140" s="502"/>
      <c r="M140" s="544"/>
    </row>
    <row r="141" spans="1:13" s="25" customFormat="1" x14ac:dyDescent="0.2">
      <c r="A141" s="334">
        <v>496890200</v>
      </c>
      <c r="B141" s="27" t="s">
        <v>312</v>
      </c>
      <c r="C141" s="335" t="s">
        <v>313</v>
      </c>
      <c r="D141" s="28" t="s">
        <v>21</v>
      </c>
      <c r="E141" s="28" t="s">
        <v>311</v>
      </c>
      <c r="F141" s="558">
        <v>168</v>
      </c>
      <c r="G141" s="395">
        <f t="shared" si="10"/>
        <v>168</v>
      </c>
      <c r="H141" s="396">
        <f>ROUND(G141*(1-'AN-Motors'!$O$1),2)</f>
        <v>120.96</v>
      </c>
      <c r="I141" s="383"/>
      <c r="J141" s="381"/>
      <c r="K141" s="465"/>
      <c r="L141" s="502"/>
      <c r="M141" s="544"/>
    </row>
    <row r="142" spans="1:13" s="25" customFormat="1" x14ac:dyDescent="0.2">
      <c r="A142" s="334">
        <v>496890400</v>
      </c>
      <c r="B142" s="27" t="s">
        <v>314</v>
      </c>
      <c r="C142" s="335" t="s">
        <v>315</v>
      </c>
      <c r="D142" s="28" t="s">
        <v>21</v>
      </c>
      <c r="E142" s="28" t="s">
        <v>22</v>
      </c>
      <c r="F142" s="558">
        <v>130.4</v>
      </c>
      <c r="G142" s="395">
        <f t="shared" si="10"/>
        <v>130.4</v>
      </c>
      <c r="H142" s="396">
        <f>ROUND(G142*(1-'AN-Motors'!$O$1),2)</f>
        <v>93.89</v>
      </c>
      <c r="I142" s="383"/>
      <c r="J142" s="381"/>
      <c r="K142" s="465"/>
      <c r="L142" s="502"/>
      <c r="M142" s="544"/>
    </row>
    <row r="143" spans="1:13" s="25" customFormat="1" x14ac:dyDescent="0.2">
      <c r="A143" s="334">
        <v>499800200</v>
      </c>
      <c r="B143" s="27" t="s">
        <v>316</v>
      </c>
      <c r="C143" s="335" t="s">
        <v>317</v>
      </c>
      <c r="D143" s="28" t="s">
        <v>21</v>
      </c>
      <c r="E143" s="28" t="s">
        <v>25</v>
      </c>
      <c r="F143" s="558">
        <v>271.2</v>
      </c>
      <c r="G143" s="395">
        <f t="shared" si="10"/>
        <v>271.2</v>
      </c>
      <c r="H143" s="396">
        <f>ROUND(G143*(1-'AN-Motors'!$O$1),2)</f>
        <v>195.26</v>
      </c>
      <c r="I143" s="383"/>
      <c r="J143" s="381"/>
      <c r="K143" s="465"/>
      <c r="L143" s="502"/>
      <c r="M143" s="544"/>
    </row>
    <row r="144" spans="1:13" s="25" customFormat="1" x14ac:dyDescent="0.2">
      <c r="A144" s="338">
        <v>496920700</v>
      </c>
      <c r="B144" s="339" t="s">
        <v>318</v>
      </c>
      <c r="C144" s="340" t="s">
        <v>319</v>
      </c>
      <c r="D144" s="341" t="s">
        <v>21</v>
      </c>
      <c r="E144" s="341" t="s">
        <v>22</v>
      </c>
      <c r="F144" s="559">
        <v>5655.2</v>
      </c>
      <c r="G144" s="395">
        <f t="shared" si="10"/>
        <v>5655.2</v>
      </c>
      <c r="H144" s="396">
        <f>ROUND(G144*(1-'AN-Motors'!$O$1),2)</f>
        <v>4071.74</v>
      </c>
      <c r="I144" s="383"/>
      <c r="J144" s="381"/>
      <c r="K144" s="465"/>
      <c r="L144" s="502"/>
      <c r="M144" s="544"/>
    </row>
    <row r="145" spans="1:13" s="25" customFormat="1" x14ac:dyDescent="0.2">
      <c r="A145" s="334">
        <v>496890900</v>
      </c>
      <c r="B145" s="27" t="s">
        <v>320</v>
      </c>
      <c r="C145" s="335" t="s">
        <v>321</v>
      </c>
      <c r="D145" s="28" t="s">
        <v>21</v>
      </c>
      <c r="E145" s="28" t="s">
        <v>22</v>
      </c>
      <c r="F145" s="558">
        <v>3860</v>
      </c>
      <c r="G145" s="395">
        <f t="shared" si="10"/>
        <v>3860</v>
      </c>
      <c r="H145" s="396">
        <f>ROUND(G145*(1-'AN-Motors'!$O$1),2)</f>
        <v>2779.2</v>
      </c>
      <c r="I145" s="383"/>
      <c r="J145" s="381"/>
      <c r="K145" s="465"/>
      <c r="L145" s="502"/>
      <c r="M145" s="544"/>
    </row>
    <row r="146" spans="1:13" s="25" customFormat="1" x14ac:dyDescent="0.2">
      <c r="A146" s="334">
        <v>496891000</v>
      </c>
      <c r="B146" s="27" t="s">
        <v>322</v>
      </c>
      <c r="C146" s="335" t="s">
        <v>323</v>
      </c>
      <c r="D146" s="28" t="s">
        <v>21</v>
      </c>
      <c r="E146" s="28" t="s">
        <v>22</v>
      </c>
      <c r="F146" s="558">
        <v>4756.8</v>
      </c>
      <c r="G146" s="395">
        <f t="shared" si="10"/>
        <v>4756.8</v>
      </c>
      <c r="H146" s="396">
        <f>ROUND(G146*(1-'AN-Motors'!$O$1),2)</f>
        <v>3424.9</v>
      </c>
      <c r="I146" s="383"/>
      <c r="J146" s="381"/>
      <c r="K146" s="465"/>
      <c r="L146" s="502"/>
      <c r="M146" s="544"/>
    </row>
    <row r="147" spans="1:13" s="25" customFormat="1" x14ac:dyDescent="0.2">
      <c r="A147" s="334">
        <v>4008636</v>
      </c>
      <c r="B147" s="27" t="s">
        <v>324</v>
      </c>
      <c r="C147" s="335" t="s">
        <v>325</v>
      </c>
      <c r="D147" s="28" t="s">
        <v>21</v>
      </c>
      <c r="E147" s="28" t="s">
        <v>22</v>
      </c>
      <c r="F147" s="558">
        <v>5416</v>
      </c>
      <c r="G147" s="395">
        <f t="shared" si="10"/>
        <v>5416</v>
      </c>
      <c r="H147" s="396">
        <f>ROUND(G147*(1-'AN-Motors'!$O$1),2)</f>
        <v>3899.52</v>
      </c>
      <c r="I147" s="383"/>
      <c r="J147" s="381"/>
      <c r="K147" s="465"/>
      <c r="L147" s="502"/>
      <c r="M147" s="544"/>
    </row>
    <row r="148" spans="1:13" s="25" customFormat="1" x14ac:dyDescent="0.2">
      <c r="A148" s="334">
        <v>496891100</v>
      </c>
      <c r="B148" s="27" t="s">
        <v>326</v>
      </c>
      <c r="C148" s="335" t="s">
        <v>327</v>
      </c>
      <c r="D148" s="28" t="s">
        <v>21</v>
      </c>
      <c r="E148" s="28" t="s">
        <v>22</v>
      </c>
      <c r="F148" s="558">
        <v>103.2</v>
      </c>
      <c r="G148" s="395">
        <f t="shared" si="10"/>
        <v>103.2</v>
      </c>
      <c r="H148" s="396">
        <f>ROUND(G148*(1-'AN-Motors'!$O$1),2)</f>
        <v>74.3</v>
      </c>
      <c r="I148" s="383"/>
      <c r="J148" s="381"/>
      <c r="K148" s="465"/>
      <c r="L148" s="502"/>
      <c r="M148" s="544"/>
    </row>
    <row r="149" spans="1:13" s="25" customFormat="1" x14ac:dyDescent="0.2">
      <c r="A149" s="334">
        <v>4007403</v>
      </c>
      <c r="B149" s="27" t="s">
        <v>328</v>
      </c>
      <c r="C149" s="335" t="s">
        <v>329</v>
      </c>
      <c r="D149" s="28" t="s">
        <v>21</v>
      </c>
      <c r="E149" s="28" t="s">
        <v>22</v>
      </c>
      <c r="F149" s="558">
        <v>593.6</v>
      </c>
      <c r="G149" s="395">
        <f t="shared" si="10"/>
        <v>593.6</v>
      </c>
      <c r="H149" s="396">
        <f>ROUND(G149*(1-'AN-Motors'!$O$1),2)</f>
        <v>427.39</v>
      </c>
      <c r="I149" s="383"/>
      <c r="J149" s="381"/>
      <c r="K149" s="465"/>
      <c r="L149" s="502"/>
      <c r="M149" s="544"/>
    </row>
    <row r="150" spans="1:13" s="25" customFormat="1" x14ac:dyDescent="0.2">
      <c r="A150" s="334">
        <v>499801400</v>
      </c>
      <c r="B150" s="27" t="s">
        <v>330</v>
      </c>
      <c r="C150" s="335" t="s">
        <v>331</v>
      </c>
      <c r="D150" s="28" t="s">
        <v>21</v>
      </c>
      <c r="E150" s="28" t="s">
        <v>22</v>
      </c>
      <c r="F150" s="558">
        <v>8396.7999999999993</v>
      </c>
      <c r="G150" s="395">
        <f t="shared" si="10"/>
        <v>8396.7999999999993</v>
      </c>
      <c r="H150" s="396">
        <f>ROUND(G150*(1-'AN-Motors'!$O$1),2)</f>
        <v>6045.7</v>
      </c>
      <c r="I150" s="383"/>
      <c r="J150" s="381"/>
      <c r="K150" s="465"/>
      <c r="L150" s="502"/>
      <c r="M150" s="544"/>
    </row>
    <row r="151" spans="1:13" s="25" customFormat="1" x14ac:dyDescent="0.2">
      <c r="A151" s="334">
        <v>499800400</v>
      </c>
      <c r="B151" s="27" t="s">
        <v>332</v>
      </c>
      <c r="C151" s="335" t="s">
        <v>333</v>
      </c>
      <c r="D151" s="28" t="s">
        <v>21</v>
      </c>
      <c r="E151" s="28" t="s">
        <v>22</v>
      </c>
      <c r="F151" s="558">
        <v>4733.6000000000004</v>
      </c>
      <c r="G151" s="395">
        <f t="shared" si="10"/>
        <v>4733.6000000000004</v>
      </c>
      <c r="H151" s="396">
        <f>ROUND(G151*(1-'AN-Motors'!$O$1),2)</f>
        <v>3408.19</v>
      </c>
      <c r="I151" s="383"/>
      <c r="J151" s="381"/>
      <c r="K151" s="465"/>
      <c r="L151" s="502"/>
      <c r="M151" s="544"/>
    </row>
    <row r="152" spans="1:13" s="25" customFormat="1" x14ac:dyDescent="0.2">
      <c r="A152" s="334">
        <v>496890600</v>
      </c>
      <c r="B152" s="27" t="s">
        <v>334</v>
      </c>
      <c r="C152" s="335" t="s">
        <v>335</v>
      </c>
      <c r="D152" s="28" t="s">
        <v>336</v>
      </c>
      <c r="E152" s="28" t="s">
        <v>22</v>
      </c>
      <c r="F152" s="558">
        <v>1464</v>
      </c>
      <c r="G152" s="395">
        <f t="shared" si="10"/>
        <v>1464</v>
      </c>
      <c r="H152" s="396">
        <f>ROUND(G152*(1-'AN-Motors'!$O$1),2)</f>
        <v>1054.08</v>
      </c>
      <c r="I152" s="383"/>
      <c r="J152" s="381"/>
      <c r="K152" s="465"/>
      <c r="L152" s="502"/>
      <c r="M152" s="544"/>
    </row>
    <row r="153" spans="1:13" s="25" customFormat="1" x14ac:dyDescent="0.2">
      <c r="A153" s="342">
        <v>499800600</v>
      </c>
      <c r="B153" s="343" t="s">
        <v>337</v>
      </c>
      <c r="C153" s="344" t="s">
        <v>338</v>
      </c>
      <c r="D153" s="323" t="s">
        <v>21</v>
      </c>
      <c r="E153" s="323" t="s">
        <v>22</v>
      </c>
      <c r="F153" s="558">
        <v>2980.8</v>
      </c>
      <c r="G153" s="395">
        <f t="shared" si="10"/>
        <v>2980.8</v>
      </c>
      <c r="H153" s="396">
        <f>ROUND(G153*(1-'AN-Motors'!$O$1),2)</f>
        <v>2146.1799999999998</v>
      </c>
      <c r="I153" s="383"/>
      <c r="J153" s="381"/>
      <c r="K153" s="465"/>
      <c r="L153" s="502"/>
      <c r="M153" s="544"/>
    </row>
    <row r="154" spans="1:13" s="25" customFormat="1" x14ac:dyDescent="0.2">
      <c r="A154" s="334">
        <v>619000100</v>
      </c>
      <c r="B154" s="27" t="s">
        <v>339</v>
      </c>
      <c r="C154" s="335" t="s">
        <v>340</v>
      </c>
      <c r="D154" s="28" t="s">
        <v>21</v>
      </c>
      <c r="E154" s="28" t="s">
        <v>22</v>
      </c>
      <c r="F154" s="558">
        <v>7537.6</v>
      </c>
      <c r="G154" s="395">
        <f t="shared" si="10"/>
        <v>7537.6</v>
      </c>
      <c r="H154" s="396">
        <f>ROUND(G154*(1-'AN-Motors'!$O$1),2)</f>
        <v>5427.07</v>
      </c>
      <c r="I154" s="383"/>
      <c r="J154" s="381"/>
      <c r="K154" s="465"/>
      <c r="L154" s="502"/>
      <c r="M154" s="544"/>
    </row>
    <row r="155" spans="1:13" s="25" customFormat="1" x14ac:dyDescent="0.2">
      <c r="A155" s="334">
        <v>619000200</v>
      </c>
      <c r="B155" s="27" t="s">
        <v>341</v>
      </c>
      <c r="C155" s="335" t="s">
        <v>342</v>
      </c>
      <c r="D155" s="28" t="s">
        <v>21</v>
      </c>
      <c r="E155" s="28" t="s">
        <v>22</v>
      </c>
      <c r="F155" s="558">
        <v>5277.6</v>
      </c>
      <c r="G155" s="395">
        <f t="shared" si="10"/>
        <v>5277.6</v>
      </c>
      <c r="H155" s="396">
        <f>ROUND(G155*(1-'AN-Motors'!$O$1),2)</f>
        <v>3799.87</v>
      </c>
      <c r="I155" s="383"/>
      <c r="J155" s="381"/>
      <c r="K155" s="465"/>
      <c r="L155" s="502"/>
      <c r="M155" s="544"/>
    </row>
    <row r="156" spans="1:13" s="25" customFormat="1" x14ac:dyDescent="0.2">
      <c r="A156" s="334">
        <v>494300800</v>
      </c>
      <c r="B156" s="27" t="s">
        <v>343</v>
      </c>
      <c r="C156" s="335" t="s">
        <v>26</v>
      </c>
      <c r="D156" s="28" t="s">
        <v>21</v>
      </c>
      <c r="E156" s="28" t="s">
        <v>22</v>
      </c>
      <c r="F156" s="558">
        <v>39978.400000000001</v>
      </c>
      <c r="G156" s="395">
        <f t="shared" si="10"/>
        <v>39978.400000000001</v>
      </c>
      <c r="H156" s="396">
        <f>ROUND(G156*(1-'AN-Motors'!$O$1),2)</f>
        <v>28784.45</v>
      </c>
      <c r="I156" s="383"/>
      <c r="J156" s="381"/>
      <c r="K156" s="465"/>
      <c r="L156" s="502"/>
      <c r="M156" s="544"/>
    </row>
    <row r="157" spans="1:13" s="25" customFormat="1" x14ac:dyDescent="0.2">
      <c r="A157" s="334">
        <v>494300400</v>
      </c>
      <c r="B157" s="27" t="s">
        <v>345</v>
      </c>
      <c r="C157" s="335" t="s">
        <v>344</v>
      </c>
      <c r="D157" s="28" t="s">
        <v>21</v>
      </c>
      <c r="E157" s="28" t="s">
        <v>22</v>
      </c>
      <c r="F157" s="558">
        <v>16557.599999999999</v>
      </c>
      <c r="G157" s="395">
        <f t="shared" si="10"/>
        <v>16557.599999999999</v>
      </c>
      <c r="H157" s="396">
        <f>ROUND(G157*(1-'AN-Motors'!$O$1),2)</f>
        <v>11921.47</v>
      </c>
      <c r="I157" s="383"/>
      <c r="J157" s="381"/>
      <c r="K157" s="465"/>
      <c r="L157" s="502"/>
      <c r="M157" s="544"/>
    </row>
    <row r="158" spans="1:13" s="25" customFormat="1" ht="12" thickBot="1" x14ac:dyDescent="0.25">
      <c r="A158" s="342">
        <v>498918200</v>
      </c>
      <c r="B158" s="343" t="s">
        <v>346</v>
      </c>
      <c r="C158" s="344" t="s">
        <v>347</v>
      </c>
      <c r="D158" s="323" t="s">
        <v>21</v>
      </c>
      <c r="E158" s="323" t="s">
        <v>22</v>
      </c>
      <c r="F158" s="560">
        <v>6863.2</v>
      </c>
      <c r="G158" s="395">
        <f t="shared" si="10"/>
        <v>6863.2</v>
      </c>
      <c r="H158" s="396">
        <f>ROUND(G158*(1-'AN-Motors'!$O$1),2)</f>
        <v>4941.5</v>
      </c>
      <c r="I158" s="383"/>
      <c r="J158" s="381"/>
      <c r="K158" s="465"/>
      <c r="L158" s="502"/>
      <c r="M158" s="544"/>
    </row>
    <row r="159" spans="1:13" s="25" customFormat="1" ht="12" thickBot="1" x14ac:dyDescent="0.25">
      <c r="A159" s="329" t="s">
        <v>348</v>
      </c>
      <c r="B159" s="330"/>
      <c r="C159" s="330"/>
      <c r="D159" s="330"/>
      <c r="E159" s="330"/>
      <c r="F159" s="401"/>
      <c r="G159" s="402"/>
      <c r="H159" s="402"/>
      <c r="I159" s="330"/>
      <c r="J159" s="330"/>
      <c r="K159" s="465"/>
      <c r="L159" s="502"/>
      <c r="M159" s="544"/>
    </row>
    <row r="160" spans="1:13" s="25" customFormat="1" x14ac:dyDescent="0.2">
      <c r="A160" s="345">
        <v>4009636</v>
      </c>
      <c r="B160" s="346" t="s">
        <v>349</v>
      </c>
      <c r="C160" s="347" t="s">
        <v>350</v>
      </c>
      <c r="D160" s="348" t="s">
        <v>21</v>
      </c>
      <c r="E160" s="349" t="s">
        <v>22</v>
      </c>
      <c r="F160" s="561">
        <v>1020</v>
      </c>
      <c r="G160" s="403">
        <f t="shared" si="9"/>
        <v>1020</v>
      </c>
      <c r="H160" s="404">
        <f>G160</f>
        <v>1020</v>
      </c>
      <c r="I160" s="382" t="s">
        <v>351</v>
      </c>
      <c r="J160" s="381"/>
      <c r="K160" s="465"/>
      <c r="L160" s="502"/>
      <c r="M160" s="544"/>
    </row>
    <row r="161" spans="1:13" s="25" customFormat="1" ht="12" thickBot="1" x14ac:dyDescent="0.25">
      <c r="A161" s="350">
        <v>4009633</v>
      </c>
      <c r="B161" s="351" t="s">
        <v>352</v>
      </c>
      <c r="C161" s="352" t="s">
        <v>353</v>
      </c>
      <c r="D161" s="353" t="s">
        <v>21</v>
      </c>
      <c r="E161" s="354" t="s">
        <v>22</v>
      </c>
      <c r="F161" s="562">
        <v>3844</v>
      </c>
      <c r="G161" s="405">
        <f t="shared" si="9"/>
        <v>3844</v>
      </c>
      <c r="H161" s="406">
        <f t="shared" ref="H161" si="11">G161</f>
        <v>3844</v>
      </c>
      <c r="I161" s="393" t="s">
        <v>351</v>
      </c>
      <c r="J161" s="392"/>
      <c r="K161" s="465"/>
      <c r="L161" s="502"/>
      <c r="M161" s="544"/>
    </row>
    <row r="162" spans="1:13" s="25" customFormat="1" x14ac:dyDescent="0.2">
      <c r="A162" s="15"/>
      <c r="B162" s="30"/>
      <c r="C162" s="306"/>
      <c r="D162" s="31"/>
      <c r="E162" s="30"/>
      <c r="F162" s="14"/>
      <c r="G162" s="14"/>
      <c r="H162" s="14"/>
      <c r="I162" s="14"/>
      <c r="K162" s="465"/>
      <c r="L162" s="502"/>
      <c r="M162" s="544"/>
    </row>
    <row r="163" spans="1:13" s="25" customFormat="1" x14ac:dyDescent="0.2">
      <c r="A163" s="15"/>
      <c r="B163" s="30"/>
      <c r="C163" s="306"/>
      <c r="D163" s="31"/>
      <c r="E163" s="30"/>
      <c r="F163" s="14"/>
      <c r="G163" s="14"/>
      <c r="H163" s="14"/>
      <c r="I163" s="14"/>
      <c r="K163" s="465"/>
      <c r="L163" s="502"/>
      <c r="M163" s="544"/>
    </row>
    <row r="164" spans="1:13" s="25" customFormat="1" x14ac:dyDescent="0.2">
      <c r="A164" s="15"/>
      <c r="B164" s="30"/>
      <c r="C164" s="306"/>
      <c r="D164" s="31"/>
      <c r="E164" s="30"/>
      <c r="F164" s="14"/>
      <c r="G164" s="14"/>
      <c r="H164" s="14"/>
      <c r="I164" s="14"/>
      <c r="K164" s="465"/>
      <c r="L164" s="502"/>
      <c r="M164" s="544"/>
    </row>
    <row r="165" spans="1:13" s="25" customFormat="1" x14ac:dyDescent="0.2">
      <c r="A165" s="15"/>
      <c r="B165" s="30"/>
      <c r="C165" s="306"/>
      <c r="D165" s="31"/>
      <c r="E165" s="30"/>
      <c r="F165" s="14"/>
      <c r="G165" s="14"/>
      <c r="H165" s="14"/>
      <c r="I165" s="14"/>
      <c r="K165" s="465"/>
      <c r="L165" s="502"/>
      <c r="M165" s="544"/>
    </row>
    <row r="166" spans="1:13" s="25" customFormat="1" x14ac:dyDescent="0.2">
      <c r="A166" s="15"/>
      <c r="B166" s="30"/>
      <c r="C166" s="306"/>
      <c r="D166" s="31"/>
      <c r="E166" s="30"/>
      <c r="F166" s="14"/>
      <c r="G166" s="14"/>
      <c r="H166" s="14"/>
      <c r="I166" s="14"/>
      <c r="K166" s="465"/>
      <c r="L166" s="502"/>
      <c r="M166" s="544"/>
    </row>
    <row r="167" spans="1:13" s="25" customFormat="1" x14ac:dyDescent="0.2">
      <c r="A167" s="15"/>
      <c r="B167" s="30"/>
      <c r="C167" s="306"/>
      <c r="D167" s="31"/>
      <c r="E167" s="30"/>
      <c r="F167" s="14"/>
      <c r="G167" s="14"/>
      <c r="H167" s="14"/>
      <c r="I167" s="14"/>
      <c r="K167" s="465"/>
      <c r="L167" s="502"/>
      <c r="M167" s="544"/>
    </row>
    <row r="168" spans="1:13" s="25" customFormat="1" x14ac:dyDescent="0.2">
      <c r="A168" s="15"/>
      <c r="B168" s="30"/>
      <c r="C168" s="306"/>
      <c r="D168" s="31"/>
      <c r="E168" s="30"/>
      <c r="F168" s="14"/>
      <c r="G168" s="14"/>
      <c r="H168" s="14"/>
      <c r="I168" s="14"/>
      <c r="K168" s="465"/>
      <c r="L168" s="502"/>
      <c r="M168" s="544"/>
    </row>
    <row r="169" spans="1:13" s="25" customFormat="1" x14ac:dyDescent="0.2">
      <c r="A169" s="15"/>
      <c r="B169" s="30"/>
      <c r="C169" s="306"/>
      <c r="D169" s="31"/>
      <c r="E169" s="30"/>
      <c r="F169" s="14"/>
      <c r="G169" s="14"/>
      <c r="H169" s="14"/>
      <c r="I169" s="14"/>
      <c r="K169" s="465"/>
      <c r="L169" s="502"/>
      <c r="M169" s="544"/>
    </row>
    <row r="170" spans="1:13" s="25" customFormat="1" x14ac:dyDescent="0.2">
      <c r="A170" s="15"/>
      <c r="B170" s="30"/>
      <c r="C170" s="306"/>
      <c r="D170" s="31"/>
      <c r="E170" s="30"/>
      <c r="F170" s="14"/>
      <c r="G170" s="14"/>
      <c r="H170" s="14"/>
      <c r="I170" s="14"/>
      <c r="K170" s="465"/>
      <c r="L170" s="502"/>
      <c r="M170" s="544"/>
    </row>
    <row r="171" spans="1:13" s="25" customFormat="1" x14ac:dyDescent="0.2">
      <c r="A171" s="15"/>
      <c r="B171" s="30"/>
      <c r="C171" s="306"/>
      <c r="D171" s="31"/>
      <c r="E171" s="30"/>
      <c r="F171" s="14"/>
      <c r="G171" s="14"/>
      <c r="H171" s="14"/>
      <c r="I171" s="14"/>
      <c r="K171" s="465"/>
      <c r="L171" s="502"/>
      <c r="M171" s="544"/>
    </row>
    <row r="172" spans="1:13" s="25" customFormat="1" x14ac:dyDescent="0.2">
      <c r="A172" s="15"/>
      <c r="B172" s="30"/>
      <c r="C172" s="306"/>
      <c r="D172" s="31"/>
      <c r="E172" s="30"/>
      <c r="F172" s="14"/>
      <c r="G172" s="14"/>
      <c r="H172" s="14"/>
      <c r="I172" s="14"/>
      <c r="K172" s="465"/>
      <c r="L172" s="502"/>
      <c r="M172" s="544"/>
    </row>
    <row r="173" spans="1:13" s="25" customFormat="1" x14ac:dyDescent="0.2">
      <c r="A173" s="15"/>
      <c r="B173" s="30"/>
      <c r="C173" s="306"/>
      <c r="D173" s="31"/>
      <c r="E173" s="30"/>
      <c r="F173" s="14"/>
      <c r="G173" s="14"/>
      <c r="H173" s="14"/>
      <c r="I173" s="14"/>
      <c r="K173" s="465"/>
      <c r="L173" s="502"/>
      <c r="M173" s="544"/>
    </row>
    <row r="174" spans="1:13" s="25" customFormat="1" x14ac:dyDescent="0.2">
      <c r="A174" s="15"/>
      <c r="B174" s="30"/>
      <c r="C174" s="306"/>
      <c r="D174" s="31"/>
      <c r="E174" s="30"/>
      <c r="F174" s="14"/>
      <c r="G174" s="14"/>
      <c r="H174" s="14"/>
      <c r="I174" s="14"/>
      <c r="K174" s="465"/>
      <c r="L174" s="502"/>
      <c r="M174" s="544"/>
    </row>
    <row r="175" spans="1:13" s="25" customFormat="1" x14ac:dyDescent="0.2">
      <c r="A175" s="15"/>
      <c r="B175" s="30"/>
      <c r="C175" s="306"/>
      <c r="D175" s="31"/>
      <c r="E175" s="30"/>
      <c r="F175" s="14"/>
      <c r="G175" s="14"/>
      <c r="H175" s="14"/>
      <c r="I175" s="14"/>
      <c r="K175" s="465"/>
      <c r="L175" s="502"/>
      <c r="M175" s="544"/>
    </row>
    <row r="176" spans="1:13" s="25" customFormat="1" x14ac:dyDescent="0.2">
      <c r="A176" s="15"/>
      <c r="B176" s="30"/>
      <c r="C176" s="306"/>
      <c r="D176" s="31"/>
      <c r="E176" s="30"/>
      <c r="F176" s="14"/>
      <c r="G176" s="14"/>
      <c r="H176" s="14"/>
      <c r="I176" s="14"/>
      <c r="K176" s="465"/>
      <c r="L176" s="502"/>
      <c r="M176" s="544"/>
    </row>
    <row r="177" spans="1:13" s="25" customFormat="1" x14ac:dyDescent="0.2">
      <c r="A177" s="15"/>
      <c r="B177" s="30"/>
      <c r="C177" s="306"/>
      <c r="D177" s="31"/>
      <c r="E177" s="30"/>
      <c r="F177" s="14"/>
      <c r="G177" s="14"/>
      <c r="H177" s="14"/>
      <c r="I177" s="14"/>
      <c r="K177" s="465"/>
      <c r="L177" s="502"/>
      <c r="M177" s="544"/>
    </row>
    <row r="178" spans="1:13" s="25" customFormat="1" x14ac:dyDescent="0.2">
      <c r="A178" s="15"/>
      <c r="B178" s="30"/>
      <c r="C178" s="306"/>
      <c r="D178" s="31"/>
      <c r="E178" s="30"/>
      <c r="F178" s="14"/>
      <c r="G178" s="14"/>
      <c r="H178" s="14"/>
      <c r="I178" s="14"/>
      <c r="K178" s="465"/>
      <c r="L178" s="502"/>
      <c r="M178" s="544"/>
    </row>
    <row r="179" spans="1:13" s="25" customFormat="1" x14ac:dyDescent="0.2">
      <c r="A179" s="15"/>
      <c r="B179" s="30"/>
      <c r="C179" s="306"/>
      <c r="D179" s="31"/>
      <c r="E179" s="30"/>
      <c r="F179" s="14"/>
      <c r="G179" s="14"/>
      <c r="H179" s="14"/>
      <c r="I179" s="14"/>
      <c r="K179" s="465"/>
      <c r="L179" s="502"/>
      <c r="M179" s="544"/>
    </row>
    <row r="180" spans="1:13" s="25" customFormat="1" x14ac:dyDescent="0.2">
      <c r="A180" s="15"/>
      <c r="B180" s="30"/>
      <c r="C180" s="306"/>
      <c r="D180" s="31"/>
      <c r="E180" s="30"/>
      <c r="F180" s="14"/>
      <c r="G180" s="14"/>
      <c r="H180" s="14"/>
      <c r="I180" s="14"/>
      <c r="K180" s="465"/>
      <c r="L180" s="502"/>
      <c r="M180" s="544"/>
    </row>
    <row r="181" spans="1:13" s="25" customFormat="1" x14ac:dyDescent="0.2">
      <c r="A181" s="15"/>
      <c r="B181" s="30"/>
      <c r="C181" s="306"/>
      <c r="D181" s="31"/>
      <c r="E181" s="30"/>
      <c r="F181" s="14"/>
      <c r="G181" s="14"/>
      <c r="H181" s="14"/>
      <c r="I181" s="14"/>
      <c r="K181" s="465"/>
      <c r="L181" s="502"/>
      <c r="M181" s="544"/>
    </row>
    <row r="182" spans="1:13" s="25" customFormat="1" x14ac:dyDescent="0.2">
      <c r="A182" s="15"/>
      <c r="B182" s="30"/>
      <c r="C182" s="306"/>
      <c r="D182" s="31"/>
      <c r="E182" s="30"/>
      <c r="F182" s="14"/>
      <c r="G182" s="14"/>
      <c r="H182" s="14"/>
      <c r="I182" s="14"/>
      <c r="K182" s="465"/>
      <c r="L182" s="502"/>
      <c r="M182" s="544"/>
    </row>
    <row r="183" spans="1:13" s="25" customFormat="1" x14ac:dyDescent="0.2">
      <c r="A183" s="15"/>
      <c r="B183" s="30"/>
      <c r="C183" s="306"/>
      <c r="D183" s="31"/>
      <c r="E183" s="30"/>
      <c r="F183" s="14"/>
      <c r="G183" s="14"/>
      <c r="H183" s="14"/>
      <c r="I183" s="14"/>
      <c r="K183" s="465"/>
      <c r="L183" s="502"/>
      <c r="M183" s="544"/>
    </row>
    <row r="184" spans="1:13" s="25" customFormat="1" x14ac:dyDescent="0.2">
      <c r="A184" s="15"/>
      <c r="B184" s="30"/>
      <c r="C184" s="306"/>
      <c r="D184" s="31"/>
      <c r="E184" s="30"/>
      <c r="F184" s="14"/>
      <c r="G184" s="14"/>
      <c r="H184" s="14"/>
      <c r="I184" s="14"/>
      <c r="K184" s="465"/>
      <c r="L184" s="502"/>
      <c r="M184" s="544"/>
    </row>
    <row r="185" spans="1:13" s="25" customFormat="1" x14ac:dyDescent="0.2">
      <c r="A185" s="15"/>
      <c r="B185" s="30"/>
      <c r="C185" s="306"/>
      <c r="D185" s="31"/>
      <c r="E185" s="30"/>
      <c r="F185" s="14"/>
      <c r="G185" s="14"/>
      <c r="H185" s="14"/>
      <c r="I185" s="14"/>
      <c r="K185" s="465"/>
      <c r="L185" s="502"/>
      <c r="M185" s="544"/>
    </row>
    <row r="186" spans="1:13" s="25" customFormat="1" x14ac:dyDescent="0.2">
      <c r="A186" s="15"/>
      <c r="B186" s="30"/>
      <c r="C186" s="306"/>
      <c r="D186" s="31"/>
      <c r="E186" s="30"/>
      <c r="F186" s="14"/>
      <c r="G186" s="14"/>
      <c r="H186" s="14"/>
      <c r="I186" s="14"/>
      <c r="K186" s="465"/>
      <c r="L186" s="502"/>
      <c r="M186" s="544"/>
    </row>
    <row r="187" spans="1:13" s="25" customFormat="1" x14ac:dyDescent="0.2">
      <c r="A187" s="15"/>
      <c r="B187" s="30"/>
      <c r="C187" s="306"/>
      <c r="D187" s="31"/>
      <c r="E187" s="30"/>
      <c r="F187" s="14"/>
      <c r="G187" s="14"/>
      <c r="H187" s="14"/>
      <c r="I187" s="14"/>
      <c r="K187" s="465"/>
      <c r="L187" s="502"/>
      <c r="M187" s="544"/>
    </row>
    <row r="188" spans="1:13" s="25" customFormat="1" x14ac:dyDescent="0.2">
      <c r="A188" s="15"/>
      <c r="B188" s="30"/>
      <c r="C188" s="306"/>
      <c r="D188" s="31"/>
      <c r="E188" s="30"/>
      <c r="F188" s="14"/>
      <c r="G188" s="14"/>
      <c r="H188" s="14"/>
      <c r="I188" s="14"/>
      <c r="K188" s="465"/>
      <c r="L188" s="502"/>
      <c r="M188" s="544"/>
    </row>
    <row r="189" spans="1:13" s="25" customFormat="1" x14ac:dyDescent="0.2">
      <c r="A189" s="15"/>
      <c r="B189" s="30"/>
      <c r="C189" s="306"/>
      <c r="D189" s="31"/>
      <c r="E189" s="30"/>
      <c r="F189" s="13"/>
      <c r="G189" s="13"/>
      <c r="H189" s="13"/>
      <c r="I189" s="14"/>
      <c r="K189" s="465"/>
      <c r="L189" s="502"/>
      <c r="M189" s="544"/>
    </row>
    <row r="190" spans="1:13" s="25" customFormat="1" x14ac:dyDescent="0.2">
      <c r="A190" s="15"/>
      <c r="B190" s="30"/>
      <c r="C190" s="306"/>
      <c r="D190" s="31"/>
      <c r="E190" s="30"/>
      <c r="F190" s="13"/>
      <c r="G190" s="13"/>
      <c r="H190" s="13"/>
      <c r="I190" s="14"/>
      <c r="K190" s="465"/>
      <c r="L190" s="502"/>
      <c r="M190" s="544"/>
    </row>
    <row r="191" spans="1:13" s="25" customFormat="1" x14ac:dyDescent="0.2">
      <c r="A191" s="15"/>
      <c r="B191" s="30"/>
      <c r="C191" s="306"/>
      <c r="D191" s="31"/>
      <c r="E191" s="30"/>
      <c r="F191" s="13"/>
      <c r="G191" s="13"/>
      <c r="H191" s="13"/>
      <c r="I191" s="14"/>
      <c r="K191" s="465"/>
      <c r="L191" s="502"/>
      <c r="M191" s="544"/>
    </row>
    <row r="192" spans="1:13" s="25" customFormat="1" x14ac:dyDescent="0.2">
      <c r="A192" s="15"/>
      <c r="B192" s="30"/>
      <c r="C192" s="306"/>
      <c r="D192" s="31"/>
      <c r="E192" s="30"/>
      <c r="F192" s="13"/>
      <c r="G192" s="13"/>
      <c r="H192" s="13"/>
      <c r="I192" s="14"/>
      <c r="K192" s="465"/>
      <c r="L192" s="502"/>
      <c r="M192" s="544"/>
    </row>
    <row r="193" spans="1:13" s="25" customFormat="1" x14ac:dyDescent="0.2">
      <c r="A193" s="15"/>
      <c r="B193" s="30"/>
      <c r="C193" s="306"/>
      <c r="D193" s="31"/>
      <c r="E193" s="30"/>
      <c r="F193" s="13"/>
      <c r="G193" s="13"/>
      <c r="H193" s="13"/>
      <c r="I193" s="14"/>
      <c r="K193" s="465"/>
      <c r="L193" s="502"/>
      <c r="M193" s="544"/>
    </row>
    <row r="194" spans="1:13" s="25" customFormat="1" x14ac:dyDescent="0.2">
      <c r="A194" s="15"/>
      <c r="B194" s="30"/>
      <c r="C194" s="306"/>
      <c r="D194" s="31"/>
      <c r="E194" s="30"/>
      <c r="F194" s="13"/>
      <c r="G194" s="13"/>
      <c r="H194" s="13"/>
      <c r="I194" s="14"/>
      <c r="K194" s="465"/>
      <c r="L194" s="502"/>
      <c r="M194" s="544"/>
    </row>
    <row r="195" spans="1:13" s="25" customFormat="1" x14ac:dyDescent="0.2">
      <c r="A195" s="15"/>
      <c r="B195" s="30"/>
      <c r="C195" s="306"/>
      <c r="D195" s="31"/>
      <c r="E195" s="30"/>
      <c r="F195" s="13"/>
      <c r="G195" s="13"/>
      <c r="H195" s="13"/>
      <c r="I195" s="14"/>
      <c r="K195" s="465"/>
      <c r="L195" s="502"/>
      <c r="M195" s="544"/>
    </row>
    <row r="196" spans="1:13" s="25" customFormat="1" x14ac:dyDescent="0.2">
      <c r="A196" s="15"/>
      <c r="B196" s="30"/>
      <c r="C196" s="306"/>
      <c r="D196" s="31"/>
      <c r="E196" s="30"/>
      <c r="F196" s="13"/>
      <c r="G196" s="13"/>
      <c r="H196" s="13"/>
      <c r="I196" s="14"/>
      <c r="K196" s="465"/>
      <c r="L196" s="502"/>
      <c r="M196" s="544"/>
    </row>
    <row r="197" spans="1:13" s="25" customFormat="1" x14ac:dyDescent="0.2">
      <c r="A197" s="15"/>
      <c r="B197" s="30"/>
      <c r="C197" s="306"/>
      <c r="D197" s="31"/>
      <c r="E197" s="30"/>
      <c r="F197" s="13"/>
      <c r="G197" s="13"/>
      <c r="H197" s="13"/>
      <c r="I197" s="14"/>
      <c r="K197" s="465"/>
      <c r="L197" s="502"/>
      <c r="M197" s="544"/>
    </row>
    <row r="198" spans="1:13" s="25" customFormat="1" x14ac:dyDescent="0.2">
      <c r="A198" s="15"/>
      <c r="B198" s="30"/>
      <c r="C198" s="306"/>
      <c r="D198" s="31"/>
      <c r="E198" s="30"/>
      <c r="F198" s="13"/>
      <c r="G198" s="13"/>
      <c r="H198" s="13"/>
      <c r="I198" s="14"/>
      <c r="K198" s="465"/>
      <c r="L198" s="502"/>
      <c r="M198" s="544"/>
    </row>
    <row r="199" spans="1:13" s="25" customFormat="1" x14ac:dyDescent="0.2">
      <c r="A199" s="15"/>
      <c r="B199" s="30"/>
      <c r="C199" s="306"/>
      <c r="D199" s="31"/>
      <c r="E199" s="30"/>
      <c r="F199" s="13"/>
      <c r="G199" s="13"/>
      <c r="H199" s="13"/>
      <c r="I199" s="14"/>
      <c r="K199" s="465"/>
      <c r="L199" s="502"/>
      <c r="M199" s="544"/>
    </row>
    <row r="200" spans="1:13" s="25" customFormat="1" x14ac:dyDescent="0.2">
      <c r="A200" s="15"/>
      <c r="B200" s="30"/>
      <c r="C200" s="306"/>
      <c r="D200" s="31"/>
      <c r="E200" s="30"/>
      <c r="F200" s="13"/>
      <c r="G200" s="13"/>
      <c r="H200" s="13"/>
      <c r="I200" s="14"/>
      <c r="K200" s="465"/>
      <c r="L200" s="502"/>
      <c r="M200" s="544"/>
    </row>
    <row r="201" spans="1:13" s="25" customFormat="1" x14ac:dyDescent="0.2">
      <c r="A201" s="15"/>
      <c r="B201" s="30"/>
      <c r="C201" s="306"/>
      <c r="D201" s="31"/>
      <c r="E201" s="30"/>
      <c r="F201" s="13"/>
      <c r="G201" s="13"/>
      <c r="H201" s="13"/>
      <c r="I201" s="14"/>
      <c r="K201" s="465"/>
      <c r="L201" s="502"/>
      <c r="M201" s="544"/>
    </row>
    <row r="202" spans="1:13" s="25" customFormat="1" x14ac:dyDescent="0.2">
      <c r="A202" s="15"/>
      <c r="B202" s="30"/>
      <c r="C202" s="306"/>
      <c r="D202" s="31"/>
      <c r="E202" s="30"/>
      <c r="F202" s="13"/>
      <c r="G202" s="13"/>
      <c r="H202" s="13"/>
      <c r="I202" s="14"/>
      <c r="K202" s="465"/>
      <c r="L202" s="502"/>
      <c r="M202" s="544"/>
    </row>
    <row r="203" spans="1:13" s="25" customFormat="1" x14ac:dyDescent="0.2">
      <c r="A203" s="15"/>
      <c r="B203" s="30"/>
      <c r="C203" s="306"/>
      <c r="D203" s="31"/>
      <c r="E203" s="30"/>
      <c r="F203" s="13"/>
      <c r="G203" s="13"/>
      <c r="H203" s="13"/>
      <c r="I203" s="14"/>
      <c r="K203" s="465"/>
      <c r="L203" s="502"/>
      <c r="M203" s="544"/>
    </row>
    <row r="204" spans="1:13" s="25" customFormat="1" x14ac:dyDescent="0.2">
      <c r="A204" s="15"/>
      <c r="B204" s="30"/>
      <c r="C204" s="306"/>
      <c r="D204" s="31"/>
      <c r="E204" s="30"/>
      <c r="F204" s="13"/>
      <c r="G204" s="13"/>
      <c r="H204" s="13"/>
      <c r="I204" s="14"/>
      <c r="K204" s="465"/>
      <c r="L204" s="502"/>
      <c r="M204" s="544"/>
    </row>
    <row r="205" spans="1:13" s="25" customFormat="1" x14ac:dyDescent="0.2">
      <c r="A205" s="15"/>
      <c r="B205" s="30"/>
      <c r="C205" s="306"/>
      <c r="D205" s="31"/>
      <c r="E205" s="30"/>
      <c r="F205" s="13"/>
      <c r="G205" s="13"/>
      <c r="H205" s="13"/>
      <c r="I205" s="14"/>
      <c r="K205" s="465"/>
      <c r="L205" s="502"/>
      <c r="M205" s="544"/>
    </row>
    <row r="206" spans="1:13" s="25" customFormat="1" x14ac:dyDescent="0.2">
      <c r="A206" s="15"/>
      <c r="B206" s="30"/>
      <c r="C206" s="306"/>
      <c r="D206" s="31"/>
      <c r="E206" s="30"/>
      <c r="F206" s="13"/>
      <c r="G206" s="13"/>
      <c r="H206" s="13"/>
      <c r="I206" s="14"/>
      <c r="K206" s="465"/>
      <c r="L206" s="502"/>
      <c r="M206" s="544"/>
    </row>
    <row r="207" spans="1:13" s="25" customFormat="1" x14ac:dyDescent="0.2">
      <c r="A207" s="15"/>
      <c r="B207" s="30"/>
      <c r="C207" s="306"/>
      <c r="D207" s="31"/>
      <c r="E207" s="30"/>
      <c r="F207" s="13"/>
      <c r="G207" s="13"/>
      <c r="H207" s="13"/>
      <c r="I207" s="14"/>
      <c r="K207" s="465"/>
      <c r="L207" s="502"/>
      <c r="M207" s="544"/>
    </row>
    <row r="208" spans="1:13" s="25" customFormat="1" x14ac:dyDescent="0.2">
      <c r="A208" s="15"/>
      <c r="B208" s="30"/>
      <c r="C208" s="306"/>
      <c r="D208" s="31"/>
      <c r="E208" s="30"/>
      <c r="F208" s="13"/>
      <c r="G208" s="13"/>
      <c r="H208" s="13"/>
      <c r="I208" s="14"/>
      <c r="K208" s="465"/>
      <c r="L208" s="502"/>
      <c r="M208" s="544"/>
    </row>
    <row r="209" spans="1:13" s="25" customFormat="1" x14ac:dyDescent="0.2">
      <c r="A209" s="15"/>
      <c r="B209" s="30"/>
      <c r="C209" s="306"/>
      <c r="D209" s="31"/>
      <c r="E209" s="30"/>
      <c r="F209" s="13"/>
      <c r="G209" s="13"/>
      <c r="H209" s="13"/>
      <c r="I209" s="14"/>
      <c r="K209" s="465"/>
      <c r="L209" s="502"/>
      <c r="M209" s="544"/>
    </row>
    <row r="210" spans="1:13" s="25" customFormat="1" x14ac:dyDescent="0.2">
      <c r="A210" s="15"/>
      <c r="B210" s="30"/>
      <c r="C210" s="306"/>
      <c r="D210" s="31"/>
      <c r="E210" s="30"/>
      <c r="F210" s="13"/>
      <c r="G210" s="13"/>
      <c r="H210" s="13"/>
      <c r="I210" s="14"/>
      <c r="K210" s="465"/>
      <c r="L210" s="502"/>
      <c r="M210" s="544"/>
    </row>
    <row r="211" spans="1:13" s="25" customFormat="1" x14ac:dyDescent="0.2">
      <c r="A211" s="15"/>
      <c r="B211" s="30"/>
      <c r="C211" s="306"/>
      <c r="D211" s="31"/>
      <c r="E211" s="30"/>
      <c r="F211" s="13"/>
      <c r="G211" s="13"/>
      <c r="H211" s="13"/>
      <c r="I211" s="14"/>
      <c r="K211" s="465"/>
      <c r="L211" s="502"/>
      <c r="M211" s="544"/>
    </row>
    <row r="212" spans="1:13" s="25" customFormat="1" x14ac:dyDescent="0.2">
      <c r="A212" s="15"/>
      <c r="B212" s="30"/>
      <c r="C212" s="306"/>
      <c r="D212" s="31"/>
      <c r="E212" s="30"/>
      <c r="F212" s="13"/>
      <c r="G212" s="13"/>
      <c r="H212" s="13"/>
      <c r="I212" s="14"/>
      <c r="K212" s="465"/>
      <c r="L212" s="502"/>
      <c r="M212" s="544"/>
    </row>
    <row r="213" spans="1:13" s="25" customFormat="1" x14ac:dyDescent="0.2">
      <c r="A213" s="15"/>
      <c r="B213" s="30"/>
      <c r="C213" s="306"/>
      <c r="D213" s="31"/>
      <c r="E213" s="30"/>
      <c r="F213" s="13"/>
      <c r="G213" s="13"/>
      <c r="H213" s="13"/>
      <c r="I213" s="14"/>
      <c r="K213" s="465"/>
      <c r="L213" s="502"/>
      <c r="M213" s="544"/>
    </row>
    <row r="214" spans="1:13" s="25" customFormat="1" x14ac:dyDescent="0.2">
      <c r="A214" s="15"/>
      <c r="B214" s="30"/>
      <c r="C214" s="306"/>
      <c r="D214" s="31"/>
      <c r="E214" s="30"/>
      <c r="F214" s="13"/>
      <c r="G214" s="13"/>
      <c r="H214" s="13"/>
      <c r="I214" s="14"/>
      <c r="K214" s="465"/>
      <c r="L214" s="502"/>
      <c r="M214" s="544"/>
    </row>
    <row r="215" spans="1:13" s="25" customFormat="1" x14ac:dyDescent="0.2">
      <c r="A215" s="15"/>
      <c r="B215" s="30"/>
      <c r="C215" s="306"/>
      <c r="D215" s="31"/>
      <c r="E215" s="30"/>
      <c r="F215" s="13"/>
      <c r="G215" s="13"/>
      <c r="H215" s="13"/>
      <c r="I215" s="14"/>
      <c r="K215" s="465"/>
      <c r="L215" s="502"/>
      <c r="M215" s="544"/>
    </row>
    <row r="216" spans="1:13" s="25" customFormat="1" x14ac:dyDescent="0.2">
      <c r="A216" s="15"/>
      <c r="B216" s="30"/>
      <c r="C216" s="306"/>
      <c r="D216" s="31"/>
      <c r="E216" s="30"/>
      <c r="F216" s="13"/>
      <c r="G216" s="13"/>
      <c r="H216" s="13"/>
      <c r="I216" s="14"/>
      <c r="K216" s="465"/>
      <c r="L216" s="502"/>
      <c r="M216" s="544"/>
    </row>
    <row r="217" spans="1:13" s="25" customFormat="1" x14ac:dyDescent="0.2">
      <c r="A217" s="15"/>
      <c r="B217" s="30"/>
      <c r="C217" s="306"/>
      <c r="D217" s="31"/>
      <c r="E217" s="30"/>
      <c r="F217" s="13"/>
      <c r="G217" s="13"/>
      <c r="H217" s="13"/>
      <c r="I217" s="14"/>
      <c r="K217" s="465"/>
      <c r="L217" s="502"/>
      <c r="M217" s="544"/>
    </row>
    <row r="218" spans="1:13" s="25" customFormat="1" x14ac:dyDescent="0.2">
      <c r="A218" s="15"/>
      <c r="B218" s="30"/>
      <c r="C218" s="306"/>
      <c r="D218" s="31"/>
      <c r="E218" s="30"/>
      <c r="F218" s="13"/>
      <c r="G218" s="13"/>
      <c r="H218" s="13"/>
      <c r="I218" s="14"/>
      <c r="K218" s="465"/>
      <c r="L218" s="502"/>
      <c r="M218" s="544"/>
    </row>
    <row r="219" spans="1:13" s="25" customFormat="1" x14ac:dyDescent="0.2">
      <c r="A219" s="15"/>
      <c r="B219" s="30"/>
      <c r="C219" s="306"/>
      <c r="D219" s="31"/>
      <c r="E219" s="30"/>
      <c r="F219" s="13"/>
      <c r="G219" s="13"/>
      <c r="H219" s="13"/>
      <c r="I219" s="14"/>
      <c r="K219" s="465"/>
      <c r="L219" s="502"/>
      <c r="M219" s="544"/>
    </row>
    <row r="220" spans="1:13" s="25" customFormat="1" x14ac:dyDescent="0.2">
      <c r="A220" s="15"/>
      <c r="B220" s="30"/>
      <c r="C220" s="306"/>
      <c r="D220" s="31"/>
      <c r="E220" s="30"/>
      <c r="F220" s="13"/>
      <c r="G220" s="13"/>
      <c r="H220" s="13"/>
      <c r="I220" s="14"/>
      <c r="K220" s="465"/>
      <c r="L220" s="502"/>
      <c r="M220" s="544"/>
    </row>
    <row r="221" spans="1:13" s="25" customFormat="1" x14ac:dyDescent="0.2">
      <c r="A221" s="15"/>
      <c r="B221" s="30"/>
      <c r="C221" s="306"/>
      <c r="D221" s="31"/>
      <c r="E221" s="30"/>
      <c r="F221" s="13"/>
      <c r="G221" s="13"/>
      <c r="H221" s="13"/>
      <c r="I221" s="14"/>
      <c r="K221" s="465"/>
      <c r="L221" s="502"/>
      <c r="M221" s="544"/>
    </row>
    <row r="222" spans="1:13" s="25" customFormat="1" x14ac:dyDescent="0.2">
      <c r="A222" s="15"/>
      <c r="B222" s="30"/>
      <c r="C222" s="306"/>
      <c r="D222" s="31"/>
      <c r="E222" s="30"/>
      <c r="F222" s="13"/>
      <c r="G222" s="13"/>
      <c r="H222" s="13"/>
      <c r="I222" s="14"/>
      <c r="K222" s="465"/>
      <c r="L222" s="502"/>
      <c r="M222" s="544"/>
    </row>
    <row r="223" spans="1:13" s="25" customFormat="1" x14ac:dyDescent="0.2">
      <c r="A223" s="15"/>
      <c r="B223" s="30"/>
      <c r="C223" s="306"/>
      <c r="D223" s="31"/>
      <c r="E223" s="30"/>
      <c r="F223" s="13"/>
      <c r="G223" s="13"/>
      <c r="H223" s="13"/>
      <c r="I223" s="14"/>
      <c r="K223" s="465"/>
      <c r="L223" s="502"/>
      <c r="M223" s="544"/>
    </row>
    <row r="224" spans="1:13" s="25" customFormat="1" x14ac:dyDescent="0.2">
      <c r="A224" s="15"/>
      <c r="B224" s="30"/>
      <c r="C224" s="306"/>
      <c r="D224" s="31"/>
      <c r="E224" s="30"/>
      <c r="F224" s="13"/>
      <c r="G224" s="13"/>
      <c r="H224" s="13"/>
      <c r="I224" s="14"/>
      <c r="K224" s="465"/>
      <c r="L224" s="502"/>
      <c r="M224" s="544"/>
    </row>
    <row r="225" spans="1:13" s="25" customFormat="1" x14ac:dyDescent="0.2">
      <c r="A225" s="15"/>
      <c r="B225" s="30"/>
      <c r="C225" s="306"/>
      <c r="D225" s="31"/>
      <c r="E225" s="30"/>
      <c r="F225" s="13"/>
      <c r="G225" s="13"/>
      <c r="H225" s="13"/>
      <c r="I225" s="14"/>
      <c r="K225" s="465"/>
      <c r="L225" s="502"/>
      <c r="M225" s="544"/>
    </row>
    <row r="226" spans="1:13" s="25" customFormat="1" x14ac:dyDescent="0.2">
      <c r="A226" s="15"/>
      <c r="B226" s="30"/>
      <c r="C226" s="306"/>
      <c r="D226" s="31"/>
      <c r="E226" s="30"/>
      <c r="F226" s="13"/>
      <c r="G226" s="13"/>
      <c r="H226" s="13"/>
      <c r="I226" s="14"/>
      <c r="K226" s="465"/>
      <c r="L226" s="502"/>
      <c r="M226" s="544"/>
    </row>
    <row r="227" spans="1:13" s="25" customFormat="1" x14ac:dyDescent="0.2">
      <c r="A227" s="15"/>
      <c r="B227" s="30"/>
      <c r="C227" s="306"/>
      <c r="D227" s="31"/>
      <c r="E227" s="30"/>
      <c r="F227" s="13"/>
      <c r="G227" s="13"/>
      <c r="H227" s="13"/>
      <c r="I227" s="14"/>
      <c r="K227" s="465"/>
      <c r="L227" s="502"/>
      <c r="M227" s="544"/>
    </row>
    <row r="228" spans="1:13" s="25" customFormat="1" x14ac:dyDescent="0.2">
      <c r="A228" s="15"/>
      <c r="B228" s="30"/>
      <c r="C228" s="306"/>
      <c r="D228" s="31"/>
      <c r="E228" s="30"/>
      <c r="F228" s="13"/>
      <c r="G228" s="13"/>
      <c r="H228" s="13"/>
      <c r="I228" s="14"/>
      <c r="K228" s="465"/>
      <c r="L228" s="502"/>
      <c r="M228" s="544"/>
    </row>
    <row r="229" spans="1:13" s="25" customFormat="1" x14ac:dyDescent="0.2">
      <c r="A229" s="15"/>
      <c r="B229" s="30"/>
      <c r="C229" s="306"/>
      <c r="D229" s="31"/>
      <c r="E229" s="30"/>
      <c r="F229" s="13"/>
      <c r="G229" s="13"/>
      <c r="H229" s="13"/>
      <c r="I229" s="14"/>
      <c r="K229" s="465"/>
      <c r="L229" s="502"/>
      <c r="M229" s="544"/>
    </row>
    <row r="230" spans="1:13" s="25" customFormat="1" x14ac:dyDescent="0.2">
      <c r="A230" s="15"/>
      <c r="B230" s="30"/>
      <c r="C230" s="306"/>
      <c r="D230" s="31"/>
      <c r="E230" s="30"/>
      <c r="F230" s="13"/>
      <c r="G230" s="13"/>
      <c r="H230" s="13"/>
      <c r="I230" s="14"/>
      <c r="K230" s="465"/>
      <c r="L230" s="502"/>
      <c r="M230" s="544"/>
    </row>
    <row r="231" spans="1:13" s="25" customFormat="1" x14ac:dyDescent="0.2">
      <c r="A231" s="15"/>
      <c r="B231" s="30"/>
      <c r="C231" s="306"/>
      <c r="D231" s="31"/>
      <c r="E231" s="30"/>
      <c r="F231" s="13"/>
      <c r="G231" s="13"/>
      <c r="H231" s="13"/>
      <c r="I231" s="14"/>
      <c r="K231" s="465"/>
      <c r="L231" s="502"/>
      <c r="M231" s="544"/>
    </row>
    <row r="232" spans="1:13" s="25" customFormat="1" x14ac:dyDescent="0.2">
      <c r="A232" s="15"/>
      <c r="B232" s="30"/>
      <c r="C232" s="306"/>
      <c r="D232" s="31"/>
      <c r="E232" s="30"/>
      <c r="F232" s="13"/>
      <c r="G232" s="13"/>
      <c r="H232" s="13"/>
      <c r="I232" s="14"/>
      <c r="K232" s="465"/>
      <c r="L232" s="502"/>
      <c r="M232" s="544"/>
    </row>
    <row r="233" spans="1:13" s="25" customFormat="1" x14ac:dyDescent="0.2">
      <c r="A233" s="15"/>
      <c r="B233" s="30"/>
      <c r="C233" s="306"/>
      <c r="D233" s="31"/>
      <c r="E233" s="30"/>
      <c r="F233" s="13"/>
      <c r="G233" s="13"/>
      <c r="H233" s="13"/>
      <c r="I233" s="14"/>
      <c r="K233" s="465"/>
      <c r="L233" s="502"/>
      <c r="M233" s="544"/>
    </row>
    <row r="234" spans="1:13" s="25" customFormat="1" x14ac:dyDescent="0.2">
      <c r="A234" s="15"/>
      <c r="B234" s="30"/>
      <c r="C234" s="306"/>
      <c r="D234" s="31"/>
      <c r="E234" s="30"/>
      <c r="F234" s="13"/>
      <c r="G234" s="13"/>
      <c r="H234" s="13"/>
      <c r="I234" s="14"/>
      <c r="K234" s="465"/>
      <c r="L234" s="502"/>
      <c r="M234" s="544"/>
    </row>
    <row r="235" spans="1:13" s="25" customFormat="1" x14ac:dyDescent="0.2">
      <c r="A235" s="15"/>
      <c r="B235" s="30"/>
      <c r="C235" s="306"/>
      <c r="D235" s="31"/>
      <c r="E235" s="30"/>
      <c r="F235" s="13"/>
      <c r="G235" s="13"/>
      <c r="H235" s="13"/>
      <c r="I235" s="14"/>
      <c r="K235" s="468"/>
      <c r="L235" s="502"/>
      <c r="M235" s="544"/>
    </row>
    <row r="236" spans="1:13" s="25" customFormat="1" x14ac:dyDescent="0.2">
      <c r="A236" s="15"/>
      <c r="B236" s="30"/>
      <c r="C236" s="306"/>
      <c r="D236" s="31"/>
      <c r="E236" s="30"/>
      <c r="F236" s="13"/>
      <c r="G236" s="13"/>
      <c r="H236" s="13"/>
      <c r="I236" s="14"/>
      <c r="K236" s="468"/>
      <c r="L236" s="502"/>
      <c r="M236" s="544"/>
    </row>
    <row r="237" spans="1:13" s="25" customFormat="1" x14ac:dyDescent="0.2">
      <c r="A237" s="15"/>
      <c r="B237" s="30"/>
      <c r="C237" s="306"/>
      <c r="D237" s="31"/>
      <c r="E237" s="30"/>
      <c r="F237" s="13"/>
      <c r="G237" s="13"/>
      <c r="H237" s="13"/>
      <c r="I237" s="14"/>
      <c r="K237" s="468"/>
      <c r="L237" s="502"/>
      <c r="M237" s="544"/>
    </row>
    <row r="238" spans="1:13" s="25" customFormat="1" x14ac:dyDescent="0.2">
      <c r="A238" s="15"/>
      <c r="B238" s="30"/>
      <c r="C238" s="306"/>
      <c r="D238" s="31"/>
      <c r="E238" s="30"/>
      <c r="F238" s="13"/>
      <c r="G238" s="13"/>
      <c r="H238" s="13"/>
      <c r="I238" s="14"/>
      <c r="K238" s="468"/>
      <c r="L238" s="502"/>
      <c r="M238" s="544"/>
    </row>
    <row r="239" spans="1:13" s="25" customFormat="1" x14ac:dyDescent="0.2">
      <c r="A239" s="15"/>
      <c r="B239" s="30"/>
      <c r="C239" s="306"/>
      <c r="D239" s="31"/>
      <c r="E239" s="30"/>
      <c r="F239" s="13"/>
      <c r="G239" s="13"/>
      <c r="H239" s="13"/>
      <c r="I239" s="14"/>
      <c r="K239" s="468"/>
      <c r="L239" s="502"/>
      <c r="M239" s="544"/>
    </row>
    <row r="240" spans="1:13" s="25" customFormat="1" x14ac:dyDescent="0.2">
      <c r="A240" s="15"/>
      <c r="B240" s="30"/>
      <c r="C240" s="306"/>
      <c r="D240" s="31"/>
      <c r="E240" s="30"/>
      <c r="F240" s="13"/>
      <c r="G240" s="13"/>
      <c r="H240" s="13"/>
      <c r="I240" s="14"/>
      <c r="K240" s="468"/>
      <c r="L240" s="502"/>
      <c r="M240" s="544"/>
    </row>
    <row r="241" spans="1:13" s="25" customFormat="1" x14ac:dyDescent="0.2">
      <c r="A241" s="15"/>
      <c r="B241" s="30"/>
      <c r="C241" s="306"/>
      <c r="D241" s="31"/>
      <c r="E241" s="30"/>
      <c r="F241" s="13"/>
      <c r="G241" s="13"/>
      <c r="H241" s="13"/>
      <c r="I241" s="14"/>
      <c r="K241" s="468"/>
      <c r="L241" s="502"/>
      <c r="M241" s="544"/>
    </row>
    <row r="242" spans="1:13" s="25" customFormat="1" x14ac:dyDescent="0.2">
      <c r="A242" s="15"/>
      <c r="B242" s="30"/>
      <c r="C242" s="306"/>
      <c r="D242" s="31"/>
      <c r="E242" s="30"/>
      <c r="F242" s="13"/>
      <c r="G242" s="13"/>
      <c r="H242" s="13"/>
      <c r="I242" s="14"/>
      <c r="K242" s="468"/>
      <c r="L242" s="502"/>
      <c r="M242" s="544"/>
    </row>
    <row r="243" spans="1:13" s="25" customFormat="1" x14ac:dyDescent="0.2">
      <c r="A243" s="15"/>
      <c r="B243" s="30"/>
      <c r="C243" s="306"/>
      <c r="D243" s="31"/>
      <c r="E243" s="30"/>
      <c r="F243" s="13"/>
      <c r="G243" s="13"/>
      <c r="H243" s="13"/>
      <c r="I243" s="14"/>
      <c r="K243" s="468"/>
      <c r="L243" s="502"/>
      <c r="M243" s="544"/>
    </row>
    <row r="244" spans="1:13" s="25" customFormat="1" x14ac:dyDescent="0.2">
      <c r="A244" s="15"/>
      <c r="B244" s="30"/>
      <c r="C244" s="306"/>
      <c r="D244" s="31"/>
      <c r="E244" s="30"/>
      <c r="F244" s="13"/>
      <c r="G244" s="13"/>
      <c r="H244" s="13"/>
      <c r="I244" s="14"/>
      <c r="K244" s="468"/>
      <c r="L244" s="502"/>
      <c r="M244" s="544"/>
    </row>
    <row r="245" spans="1:13" s="25" customFormat="1" x14ac:dyDescent="0.2">
      <c r="A245" s="15"/>
      <c r="B245" s="30"/>
      <c r="C245" s="306"/>
      <c r="D245" s="31"/>
      <c r="E245" s="30"/>
      <c r="F245" s="13"/>
      <c r="G245" s="13"/>
      <c r="H245" s="13"/>
      <c r="I245" s="14"/>
      <c r="K245" s="468"/>
      <c r="L245" s="502"/>
      <c r="M245" s="544"/>
    </row>
    <row r="246" spans="1:13" s="25" customFormat="1" x14ac:dyDescent="0.2">
      <c r="A246" s="15"/>
      <c r="B246" s="30"/>
      <c r="C246" s="306"/>
      <c r="D246" s="31"/>
      <c r="E246" s="30"/>
      <c r="F246" s="13"/>
      <c r="G246" s="13"/>
      <c r="H246" s="13"/>
      <c r="I246" s="14"/>
      <c r="K246" s="468"/>
      <c r="L246" s="502"/>
      <c r="M246" s="544"/>
    </row>
    <row r="247" spans="1:13" s="25" customFormat="1" x14ac:dyDescent="0.2">
      <c r="A247" s="15"/>
      <c r="B247" s="30"/>
      <c r="C247" s="306"/>
      <c r="D247" s="31"/>
      <c r="E247" s="30"/>
      <c r="F247" s="13"/>
      <c r="G247" s="13"/>
      <c r="H247" s="13"/>
      <c r="I247" s="14"/>
      <c r="K247" s="468"/>
      <c r="L247" s="502"/>
      <c r="M247" s="544"/>
    </row>
    <row r="248" spans="1:13" s="25" customFormat="1" x14ac:dyDescent="0.2">
      <c r="A248" s="15"/>
      <c r="B248" s="30"/>
      <c r="C248" s="306"/>
      <c r="D248" s="31"/>
      <c r="E248" s="30"/>
      <c r="F248" s="13"/>
      <c r="G248" s="13"/>
      <c r="H248" s="13"/>
      <c r="I248" s="14"/>
      <c r="K248" s="468"/>
      <c r="L248" s="502"/>
      <c r="M248" s="544"/>
    </row>
    <row r="249" spans="1:13" s="25" customFormat="1" x14ac:dyDescent="0.2">
      <c r="A249" s="15"/>
      <c r="B249" s="30"/>
      <c r="C249" s="306"/>
      <c r="D249" s="31"/>
      <c r="E249" s="30"/>
      <c r="F249" s="13"/>
      <c r="G249" s="13"/>
      <c r="H249" s="13"/>
      <c r="I249" s="14"/>
      <c r="K249" s="468"/>
      <c r="L249" s="502"/>
      <c r="M249" s="544"/>
    </row>
    <row r="250" spans="1:13" s="25" customFormat="1" x14ac:dyDescent="0.2">
      <c r="A250" s="15"/>
      <c r="B250" s="30"/>
      <c r="C250" s="306"/>
      <c r="D250" s="31"/>
      <c r="E250" s="30"/>
      <c r="F250" s="13"/>
      <c r="G250" s="13"/>
      <c r="H250" s="13"/>
      <c r="I250" s="14"/>
      <c r="K250" s="468"/>
      <c r="L250" s="502"/>
      <c r="M250" s="544"/>
    </row>
    <row r="251" spans="1:13" s="25" customFormat="1" x14ac:dyDescent="0.2">
      <c r="A251" s="15"/>
      <c r="B251" s="30"/>
      <c r="C251" s="306"/>
      <c r="D251" s="31"/>
      <c r="E251" s="30"/>
      <c r="F251" s="13"/>
      <c r="G251" s="13"/>
      <c r="H251" s="13"/>
      <c r="I251" s="14"/>
      <c r="K251" s="468"/>
      <c r="L251" s="502"/>
      <c r="M251" s="544"/>
    </row>
    <row r="252" spans="1:13" s="25" customFormat="1" x14ac:dyDescent="0.2">
      <c r="A252" s="15"/>
      <c r="B252" s="30"/>
      <c r="C252" s="306"/>
      <c r="D252" s="31"/>
      <c r="E252" s="30"/>
      <c r="F252" s="13"/>
      <c r="G252" s="13"/>
      <c r="H252" s="13"/>
      <c r="I252" s="14"/>
      <c r="K252" s="468"/>
      <c r="L252" s="502"/>
      <c r="M252" s="544"/>
    </row>
    <row r="253" spans="1:13" s="25" customFormat="1" x14ac:dyDescent="0.2">
      <c r="A253" s="15"/>
      <c r="B253" s="30"/>
      <c r="C253" s="306"/>
      <c r="D253" s="31"/>
      <c r="E253" s="30"/>
      <c r="F253" s="13"/>
      <c r="G253" s="13"/>
      <c r="H253" s="13"/>
      <c r="I253" s="14"/>
      <c r="K253" s="468"/>
      <c r="L253" s="502"/>
      <c r="M253" s="544"/>
    </row>
    <row r="254" spans="1:13" s="25" customFormat="1" x14ac:dyDescent="0.2">
      <c r="A254" s="15"/>
      <c r="B254" s="30"/>
      <c r="C254" s="306"/>
      <c r="D254" s="31"/>
      <c r="E254" s="30"/>
      <c r="F254" s="13"/>
      <c r="G254" s="13"/>
      <c r="H254" s="13"/>
      <c r="I254" s="14"/>
      <c r="K254" s="468"/>
      <c r="L254" s="502"/>
      <c r="M254" s="544"/>
    </row>
    <row r="255" spans="1:13" s="25" customFormat="1" x14ac:dyDescent="0.2">
      <c r="A255" s="15"/>
      <c r="B255" s="30"/>
      <c r="C255" s="306"/>
      <c r="D255" s="31"/>
      <c r="E255" s="30"/>
      <c r="F255" s="13"/>
      <c r="G255" s="13"/>
      <c r="H255" s="13"/>
      <c r="I255" s="14"/>
      <c r="K255" s="468"/>
      <c r="L255" s="502"/>
      <c r="M255" s="544"/>
    </row>
    <row r="256" spans="1:13" s="25" customFormat="1" x14ac:dyDescent="0.2">
      <c r="A256" s="15"/>
      <c r="B256" s="30"/>
      <c r="C256" s="306"/>
      <c r="D256" s="31"/>
      <c r="E256" s="30"/>
      <c r="F256" s="13"/>
      <c r="G256" s="13"/>
      <c r="H256" s="13"/>
      <c r="I256" s="14"/>
      <c r="K256" s="468"/>
      <c r="L256" s="502"/>
      <c r="M256" s="544"/>
    </row>
    <row r="257" spans="1:13" s="25" customFormat="1" x14ac:dyDescent="0.2">
      <c r="A257" s="15"/>
      <c r="B257" s="30"/>
      <c r="C257" s="306"/>
      <c r="D257" s="31"/>
      <c r="E257" s="30"/>
      <c r="F257" s="13"/>
      <c r="G257" s="13"/>
      <c r="H257" s="13"/>
      <c r="I257" s="14"/>
      <c r="K257" s="468"/>
      <c r="L257" s="502"/>
      <c r="M257" s="544"/>
    </row>
    <row r="258" spans="1:13" s="25" customFormat="1" x14ac:dyDescent="0.2">
      <c r="A258" s="15"/>
      <c r="B258" s="30"/>
      <c r="C258" s="306"/>
      <c r="D258" s="31"/>
      <c r="E258" s="30"/>
      <c r="F258" s="13"/>
      <c r="G258" s="13"/>
      <c r="H258" s="13"/>
      <c r="I258" s="14"/>
      <c r="K258" s="468"/>
      <c r="L258" s="502"/>
      <c r="M258" s="544"/>
    </row>
    <row r="259" spans="1:13" s="25" customFormat="1" x14ac:dyDescent="0.2">
      <c r="A259" s="15"/>
      <c r="B259" s="30"/>
      <c r="C259" s="306"/>
      <c r="D259" s="31"/>
      <c r="E259" s="30"/>
      <c r="F259" s="13"/>
      <c r="G259" s="13"/>
      <c r="H259" s="13"/>
      <c r="I259" s="14"/>
      <c r="K259" s="468"/>
      <c r="L259" s="502"/>
      <c r="M259" s="544"/>
    </row>
    <row r="260" spans="1:13" s="25" customFormat="1" x14ac:dyDescent="0.2">
      <c r="A260" s="15"/>
      <c r="B260" s="30"/>
      <c r="C260" s="306"/>
      <c r="D260" s="31"/>
      <c r="E260" s="30"/>
      <c r="F260" s="13"/>
      <c r="G260" s="13"/>
      <c r="H260" s="13"/>
      <c r="I260" s="14"/>
      <c r="K260" s="468"/>
      <c r="L260" s="502"/>
      <c r="M260" s="544"/>
    </row>
    <row r="261" spans="1:13" s="25" customFormat="1" x14ac:dyDescent="0.2">
      <c r="A261" s="15"/>
      <c r="B261" s="30"/>
      <c r="C261" s="306"/>
      <c r="D261" s="31"/>
      <c r="E261" s="30"/>
      <c r="F261" s="13"/>
      <c r="G261" s="13"/>
      <c r="H261" s="13"/>
      <c r="I261" s="14"/>
      <c r="K261" s="468"/>
      <c r="L261" s="502"/>
      <c r="M261" s="544"/>
    </row>
    <row r="262" spans="1:13" s="25" customFormat="1" x14ac:dyDescent="0.2">
      <c r="A262" s="15"/>
      <c r="B262" s="30"/>
      <c r="C262" s="306"/>
      <c r="D262" s="31"/>
      <c r="E262" s="30"/>
      <c r="F262" s="13"/>
      <c r="G262" s="13"/>
      <c r="H262" s="13"/>
      <c r="I262" s="14"/>
      <c r="K262" s="468"/>
      <c r="L262" s="502"/>
      <c r="M262" s="544"/>
    </row>
    <row r="263" spans="1:13" s="25" customFormat="1" x14ac:dyDescent="0.2">
      <c r="A263" s="15"/>
      <c r="B263" s="30"/>
      <c r="C263" s="306"/>
      <c r="D263" s="31"/>
      <c r="E263" s="30"/>
      <c r="F263" s="13"/>
      <c r="G263" s="13"/>
      <c r="H263" s="13"/>
      <c r="I263" s="14"/>
      <c r="K263" s="468"/>
      <c r="L263" s="502"/>
      <c r="M263" s="544"/>
    </row>
    <row r="264" spans="1:13" s="25" customFormat="1" x14ac:dyDescent="0.2">
      <c r="A264" s="15"/>
      <c r="B264" s="30"/>
      <c r="C264" s="306"/>
      <c r="D264" s="31"/>
      <c r="E264" s="30"/>
      <c r="F264" s="13"/>
      <c r="G264" s="13"/>
      <c r="H264" s="13"/>
      <c r="I264" s="14"/>
      <c r="K264" s="468"/>
      <c r="L264" s="502"/>
      <c r="M264" s="544"/>
    </row>
    <row r="265" spans="1:13" s="25" customFormat="1" x14ac:dyDescent="0.2">
      <c r="A265" s="15"/>
      <c r="B265" s="30"/>
      <c r="C265" s="306"/>
      <c r="D265" s="31"/>
      <c r="E265" s="30"/>
      <c r="F265" s="13"/>
      <c r="G265" s="13"/>
      <c r="H265" s="13"/>
      <c r="I265" s="14"/>
      <c r="K265" s="468"/>
      <c r="L265" s="502"/>
      <c r="M265" s="544"/>
    </row>
    <row r="266" spans="1:13" s="25" customFormat="1" x14ac:dyDescent="0.2">
      <c r="A266" s="15"/>
      <c r="B266" s="30"/>
      <c r="C266" s="306"/>
      <c r="D266" s="31"/>
      <c r="E266" s="30"/>
      <c r="F266" s="13"/>
      <c r="G266" s="13"/>
      <c r="H266" s="13"/>
      <c r="I266" s="14"/>
      <c r="K266" s="468"/>
      <c r="L266" s="502"/>
      <c r="M266" s="544"/>
    </row>
    <row r="267" spans="1:13" s="25" customFormat="1" x14ac:dyDescent="0.2">
      <c r="A267" s="15"/>
      <c r="B267" s="30"/>
      <c r="C267" s="306"/>
      <c r="D267" s="31"/>
      <c r="E267" s="30"/>
      <c r="F267" s="13"/>
      <c r="G267" s="13"/>
      <c r="H267" s="13"/>
      <c r="I267" s="14"/>
      <c r="K267" s="468"/>
      <c r="L267" s="502"/>
      <c r="M267" s="544"/>
    </row>
    <row r="268" spans="1:13" s="25" customFormat="1" x14ac:dyDescent="0.2">
      <c r="A268" s="15"/>
      <c r="B268" s="30"/>
      <c r="C268" s="306"/>
      <c r="D268" s="31"/>
      <c r="E268" s="30"/>
      <c r="F268" s="13"/>
      <c r="G268" s="13"/>
      <c r="H268" s="13"/>
      <c r="I268" s="14"/>
      <c r="K268" s="468"/>
      <c r="L268" s="502"/>
      <c r="M268" s="544"/>
    </row>
    <row r="269" spans="1:13" s="25" customFormat="1" x14ac:dyDescent="0.2">
      <c r="A269" s="15"/>
      <c r="B269" s="30"/>
      <c r="C269" s="306"/>
      <c r="D269" s="31"/>
      <c r="E269" s="30"/>
      <c r="F269" s="13"/>
      <c r="G269" s="13"/>
      <c r="H269" s="13"/>
      <c r="I269" s="14"/>
      <c r="K269" s="468"/>
      <c r="L269" s="502"/>
      <c r="M269" s="544"/>
    </row>
    <row r="270" spans="1:13" s="25" customFormat="1" x14ac:dyDescent="0.2">
      <c r="A270" s="15"/>
      <c r="B270" s="30"/>
      <c r="C270" s="306"/>
      <c r="D270" s="31"/>
      <c r="E270" s="30"/>
      <c r="F270" s="13"/>
      <c r="G270" s="13"/>
      <c r="H270" s="13"/>
      <c r="I270" s="14"/>
      <c r="K270" s="468"/>
      <c r="L270" s="502"/>
      <c r="M270" s="544"/>
    </row>
    <row r="271" spans="1:13" s="25" customFormat="1" x14ac:dyDescent="0.2">
      <c r="A271" s="15"/>
      <c r="B271" s="30"/>
      <c r="C271" s="306"/>
      <c r="D271" s="31"/>
      <c r="E271" s="30"/>
      <c r="F271" s="13"/>
      <c r="G271" s="13"/>
      <c r="H271" s="13"/>
      <c r="I271" s="14"/>
      <c r="K271" s="468"/>
      <c r="L271" s="502"/>
      <c r="M271" s="544"/>
    </row>
    <row r="272" spans="1:13" s="25" customFormat="1" x14ac:dyDescent="0.2">
      <c r="A272" s="15"/>
      <c r="B272" s="30"/>
      <c r="C272" s="306"/>
      <c r="D272" s="31"/>
      <c r="E272" s="30"/>
      <c r="F272" s="13"/>
      <c r="G272" s="13"/>
      <c r="H272" s="13"/>
      <c r="I272" s="14"/>
      <c r="K272" s="468"/>
      <c r="L272" s="502"/>
      <c r="M272" s="544"/>
    </row>
    <row r="273" spans="1:13" s="25" customFormat="1" x14ac:dyDescent="0.2">
      <c r="A273" s="15"/>
      <c r="B273" s="30"/>
      <c r="C273" s="306"/>
      <c r="D273" s="31"/>
      <c r="E273" s="30"/>
      <c r="F273" s="13"/>
      <c r="G273" s="13"/>
      <c r="H273" s="13"/>
      <c r="I273" s="14"/>
      <c r="K273" s="468"/>
      <c r="L273" s="502"/>
      <c r="M273" s="544"/>
    </row>
    <row r="274" spans="1:13" s="25" customFormat="1" x14ac:dyDescent="0.2">
      <c r="A274" s="15"/>
      <c r="B274" s="30"/>
      <c r="C274" s="306"/>
      <c r="D274" s="31"/>
      <c r="E274" s="30"/>
      <c r="F274" s="13"/>
      <c r="G274" s="13"/>
      <c r="H274" s="13"/>
      <c r="I274" s="14"/>
      <c r="K274" s="468"/>
      <c r="L274" s="502"/>
      <c r="M274" s="544"/>
    </row>
    <row r="275" spans="1:13" s="25" customFormat="1" x14ac:dyDescent="0.2">
      <c r="A275" s="15"/>
      <c r="B275" s="30"/>
      <c r="C275" s="306"/>
      <c r="D275" s="31"/>
      <c r="E275" s="30"/>
      <c r="F275" s="13"/>
      <c r="G275" s="13"/>
      <c r="H275" s="13"/>
      <c r="I275" s="14"/>
      <c r="K275" s="468"/>
      <c r="L275" s="502"/>
      <c r="M275" s="544"/>
    </row>
    <row r="276" spans="1:13" s="25" customFormat="1" x14ac:dyDescent="0.2">
      <c r="A276" s="15"/>
      <c r="B276" s="30"/>
      <c r="C276" s="306"/>
      <c r="D276" s="31"/>
      <c r="E276" s="30"/>
      <c r="F276" s="13"/>
      <c r="G276" s="13"/>
      <c r="H276" s="13"/>
      <c r="I276" s="14"/>
      <c r="K276" s="468"/>
      <c r="L276" s="502"/>
      <c r="M276" s="544"/>
    </row>
    <row r="277" spans="1:13" s="25" customFormat="1" x14ac:dyDescent="0.2">
      <c r="A277" s="15"/>
      <c r="B277" s="30"/>
      <c r="C277" s="306"/>
      <c r="D277" s="31"/>
      <c r="E277" s="30"/>
      <c r="F277" s="13"/>
      <c r="G277" s="13"/>
      <c r="H277" s="13"/>
      <c r="I277" s="14"/>
      <c r="K277" s="468"/>
      <c r="L277" s="502"/>
      <c r="M277" s="544"/>
    </row>
    <row r="278" spans="1:13" s="25" customFormat="1" x14ac:dyDescent="0.2">
      <c r="A278" s="15"/>
      <c r="B278" s="30"/>
      <c r="C278" s="306"/>
      <c r="D278" s="31"/>
      <c r="E278" s="30"/>
      <c r="F278" s="13"/>
      <c r="G278" s="13"/>
      <c r="H278" s="13"/>
      <c r="I278" s="14"/>
      <c r="K278" s="468"/>
      <c r="L278" s="502"/>
      <c r="M278" s="544"/>
    </row>
    <row r="279" spans="1:13" s="25" customFormat="1" x14ac:dyDescent="0.2">
      <c r="A279" s="15"/>
      <c r="B279" s="30"/>
      <c r="C279" s="306"/>
      <c r="D279" s="31"/>
      <c r="E279" s="30"/>
      <c r="F279" s="13"/>
      <c r="G279" s="13"/>
      <c r="H279" s="13"/>
      <c r="I279" s="14"/>
      <c r="K279" s="468"/>
      <c r="L279" s="565"/>
      <c r="M279" s="547"/>
    </row>
    <row r="280" spans="1:13" s="25" customFormat="1" x14ac:dyDescent="0.2">
      <c r="A280" s="15"/>
      <c r="B280" s="30"/>
      <c r="C280" s="306"/>
      <c r="D280" s="31"/>
      <c r="E280" s="30"/>
      <c r="F280" s="13"/>
      <c r="G280" s="13"/>
      <c r="H280" s="13"/>
      <c r="I280" s="14"/>
      <c r="K280" s="468"/>
      <c r="L280" s="565"/>
      <c r="M280" s="547"/>
    </row>
    <row r="281" spans="1:13" s="25" customFormat="1" x14ac:dyDescent="0.2">
      <c r="A281" s="15"/>
      <c r="B281" s="30"/>
      <c r="C281" s="306"/>
      <c r="D281" s="31"/>
      <c r="E281" s="30"/>
      <c r="F281" s="13"/>
      <c r="G281" s="13"/>
      <c r="H281" s="13"/>
      <c r="I281" s="14"/>
      <c r="K281" s="468"/>
      <c r="L281" s="565"/>
      <c r="M281" s="547"/>
    </row>
    <row r="282" spans="1:13" s="25" customFormat="1" x14ac:dyDescent="0.2">
      <c r="A282" s="15"/>
      <c r="B282" s="30"/>
      <c r="C282" s="306"/>
      <c r="D282" s="31"/>
      <c r="E282" s="30"/>
      <c r="F282" s="13"/>
      <c r="G282" s="13"/>
      <c r="H282" s="13"/>
      <c r="I282" s="14"/>
      <c r="K282" s="468"/>
      <c r="L282" s="565"/>
      <c r="M282" s="547"/>
    </row>
    <row r="283" spans="1:13" s="25" customFormat="1" x14ac:dyDescent="0.2">
      <c r="A283" s="15"/>
      <c r="B283" s="30"/>
      <c r="C283" s="306"/>
      <c r="D283" s="31"/>
      <c r="E283" s="30"/>
      <c r="F283" s="13"/>
      <c r="G283" s="13"/>
      <c r="H283" s="13"/>
      <c r="I283" s="14"/>
      <c r="K283" s="468"/>
      <c r="L283" s="565"/>
      <c r="M283" s="547"/>
    </row>
    <row r="284" spans="1:13" s="25" customFormat="1" x14ac:dyDescent="0.2">
      <c r="A284" s="15"/>
      <c r="B284" s="30"/>
      <c r="C284" s="306"/>
      <c r="D284" s="31"/>
      <c r="E284" s="30"/>
      <c r="F284" s="13"/>
      <c r="G284" s="13"/>
      <c r="H284" s="13"/>
      <c r="I284" s="14"/>
      <c r="K284" s="468"/>
      <c r="L284" s="565"/>
      <c r="M284" s="547"/>
    </row>
    <row r="285" spans="1:13" s="25" customFormat="1" x14ac:dyDescent="0.2">
      <c r="A285" s="15"/>
      <c r="B285" s="30"/>
      <c r="C285" s="306"/>
      <c r="D285" s="31"/>
      <c r="E285" s="30"/>
      <c r="F285" s="13"/>
      <c r="G285" s="13"/>
      <c r="H285" s="13"/>
      <c r="I285" s="14"/>
      <c r="K285" s="468"/>
      <c r="L285" s="565"/>
      <c r="M285" s="547"/>
    </row>
    <row r="286" spans="1:13" s="25" customFormat="1" x14ac:dyDescent="0.2">
      <c r="A286" s="15"/>
      <c r="B286" s="30"/>
      <c r="C286" s="306"/>
      <c r="D286" s="31"/>
      <c r="E286" s="30"/>
      <c r="F286" s="13"/>
      <c r="G286" s="13"/>
      <c r="H286" s="13"/>
      <c r="I286" s="14"/>
      <c r="K286" s="468"/>
      <c r="L286" s="565"/>
      <c r="M286" s="547"/>
    </row>
    <row r="287" spans="1:13" s="25" customFormat="1" x14ac:dyDescent="0.2">
      <c r="A287" s="15"/>
      <c r="B287" s="30"/>
      <c r="C287" s="306"/>
      <c r="D287" s="31"/>
      <c r="E287" s="30"/>
      <c r="F287" s="13"/>
      <c r="G287" s="13"/>
      <c r="H287" s="13"/>
      <c r="I287" s="14"/>
      <c r="K287" s="468"/>
      <c r="L287" s="565"/>
      <c r="M287" s="547"/>
    </row>
    <row r="288" spans="1:13" s="25" customFormat="1" x14ac:dyDescent="0.2">
      <c r="A288" s="15"/>
      <c r="B288" s="30"/>
      <c r="C288" s="306"/>
      <c r="D288" s="31"/>
      <c r="E288" s="30"/>
      <c r="F288" s="13"/>
      <c r="G288" s="13"/>
      <c r="H288" s="13"/>
      <c r="I288" s="14"/>
      <c r="K288" s="468"/>
      <c r="L288" s="565"/>
      <c r="M288" s="547"/>
    </row>
    <row r="289" spans="1:13" s="25" customFormat="1" x14ac:dyDescent="0.2">
      <c r="A289" s="15"/>
      <c r="B289" s="30"/>
      <c r="C289" s="306"/>
      <c r="D289" s="31"/>
      <c r="E289" s="30"/>
      <c r="F289" s="13"/>
      <c r="G289" s="13"/>
      <c r="H289" s="13"/>
      <c r="I289" s="14"/>
      <c r="K289" s="468"/>
      <c r="L289" s="565"/>
      <c r="M289" s="547"/>
    </row>
    <row r="290" spans="1:13" s="25" customFormat="1" x14ac:dyDescent="0.2">
      <c r="A290" s="15"/>
      <c r="B290" s="30"/>
      <c r="C290" s="306"/>
      <c r="D290" s="31"/>
      <c r="E290" s="30"/>
      <c r="F290" s="13"/>
      <c r="G290" s="13"/>
      <c r="H290" s="13"/>
      <c r="I290" s="14"/>
      <c r="K290" s="468"/>
      <c r="L290" s="565"/>
      <c r="M290" s="547"/>
    </row>
    <row r="291" spans="1:13" s="25" customFormat="1" x14ac:dyDescent="0.2">
      <c r="A291" s="15"/>
      <c r="B291" s="30"/>
      <c r="C291" s="306"/>
      <c r="D291" s="31"/>
      <c r="E291" s="30"/>
      <c r="F291" s="13"/>
      <c r="G291" s="13"/>
      <c r="H291" s="13"/>
      <c r="I291" s="14"/>
      <c r="K291" s="468"/>
      <c r="L291" s="565"/>
      <c r="M291" s="547"/>
    </row>
    <row r="292" spans="1:13" s="25" customFormat="1" x14ac:dyDescent="0.2">
      <c r="A292" s="15"/>
      <c r="B292" s="30"/>
      <c r="C292" s="306"/>
      <c r="D292" s="31"/>
      <c r="E292" s="30"/>
      <c r="F292" s="13"/>
      <c r="G292" s="13"/>
      <c r="H292" s="13"/>
      <c r="I292" s="14"/>
      <c r="K292" s="468"/>
      <c r="L292" s="565"/>
      <c r="M292" s="547"/>
    </row>
    <row r="293" spans="1:13" s="25" customFormat="1" x14ac:dyDescent="0.2">
      <c r="A293" s="15"/>
      <c r="B293" s="30"/>
      <c r="C293" s="306"/>
      <c r="D293" s="31"/>
      <c r="E293" s="30"/>
      <c r="F293" s="13"/>
      <c r="G293" s="13"/>
      <c r="H293" s="13"/>
      <c r="I293" s="14"/>
      <c r="K293" s="468"/>
      <c r="L293" s="565"/>
      <c r="M293" s="547"/>
    </row>
    <row r="294" spans="1:13" s="25" customFormat="1" x14ac:dyDescent="0.2">
      <c r="A294" s="15"/>
      <c r="B294" s="30"/>
      <c r="C294" s="306"/>
      <c r="D294" s="31"/>
      <c r="E294" s="30"/>
      <c r="F294" s="13"/>
      <c r="G294" s="13"/>
      <c r="H294" s="13"/>
      <c r="I294" s="14"/>
      <c r="K294" s="468"/>
      <c r="L294" s="565"/>
      <c r="M294" s="547"/>
    </row>
    <row r="295" spans="1:13" s="25" customFormat="1" x14ac:dyDescent="0.2">
      <c r="A295" s="15"/>
      <c r="B295" s="30"/>
      <c r="C295" s="306"/>
      <c r="D295" s="31"/>
      <c r="E295" s="30"/>
      <c r="F295" s="13"/>
      <c r="G295" s="13"/>
      <c r="H295" s="13"/>
      <c r="I295" s="14"/>
      <c r="K295" s="468"/>
      <c r="L295" s="565"/>
      <c r="M295" s="547"/>
    </row>
    <row r="296" spans="1:13" s="25" customFormat="1" x14ac:dyDescent="0.2">
      <c r="A296" s="15"/>
      <c r="B296" s="30"/>
      <c r="C296" s="306"/>
      <c r="D296" s="31"/>
      <c r="E296" s="30"/>
      <c r="F296" s="13"/>
      <c r="G296" s="13"/>
      <c r="H296" s="13"/>
      <c r="I296" s="14"/>
      <c r="K296" s="468"/>
      <c r="L296" s="565"/>
      <c r="M296" s="547"/>
    </row>
    <row r="297" spans="1:13" s="25" customFormat="1" x14ac:dyDescent="0.2">
      <c r="A297" s="15"/>
      <c r="B297" s="30"/>
      <c r="C297" s="306"/>
      <c r="D297" s="31"/>
      <c r="E297" s="30"/>
      <c r="F297" s="13"/>
      <c r="G297" s="13"/>
      <c r="H297" s="13"/>
      <c r="I297" s="14"/>
      <c r="K297" s="468"/>
      <c r="L297" s="565"/>
      <c r="M297" s="547"/>
    </row>
    <row r="298" spans="1:13" s="25" customFormat="1" x14ac:dyDescent="0.2">
      <c r="A298" s="15"/>
      <c r="B298" s="30"/>
      <c r="C298" s="306"/>
      <c r="D298" s="31"/>
      <c r="E298" s="30"/>
      <c r="F298" s="13"/>
      <c r="G298" s="13"/>
      <c r="H298" s="13"/>
      <c r="I298" s="14"/>
      <c r="K298" s="468"/>
      <c r="L298" s="565"/>
      <c r="M298" s="547"/>
    </row>
    <row r="299" spans="1:13" s="25" customFormat="1" x14ac:dyDescent="0.2">
      <c r="A299" s="15"/>
      <c r="B299" s="30"/>
      <c r="C299" s="306"/>
      <c r="D299" s="31"/>
      <c r="E299" s="30"/>
      <c r="F299" s="13"/>
      <c r="G299" s="13"/>
      <c r="H299" s="13"/>
      <c r="I299" s="14"/>
      <c r="K299" s="468"/>
      <c r="L299" s="565"/>
      <c r="M299" s="547"/>
    </row>
    <row r="300" spans="1:13" s="25" customFormat="1" x14ac:dyDescent="0.2">
      <c r="A300" s="15"/>
      <c r="B300" s="30"/>
      <c r="C300" s="306"/>
      <c r="D300" s="31"/>
      <c r="E300" s="30"/>
      <c r="F300" s="13"/>
      <c r="G300" s="13"/>
      <c r="H300" s="13"/>
      <c r="I300" s="14"/>
      <c r="K300" s="468"/>
      <c r="L300" s="565"/>
      <c r="M300" s="547"/>
    </row>
    <row r="301" spans="1:13" s="25" customFormat="1" x14ac:dyDescent="0.2">
      <c r="A301" s="15"/>
      <c r="B301" s="30"/>
      <c r="C301" s="306"/>
      <c r="D301" s="31"/>
      <c r="E301" s="30"/>
      <c r="F301" s="13"/>
      <c r="G301" s="13"/>
      <c r="H301" s="13"/>
      <c r="I301" s="14"/>
      <c r="K301" s="468"/>
      <c r="L301" s="565"/>
      <c r="M301" s="547"/>
    </row>
    <row r="302" spans="1:13" s="25" customFormat="1" x14ac:dyDescent="0.2">
      <c r="A302" s="15"/>
      <c r="B302" s="30"/>
      <c r="C302" s="306"/>
      <c r="D302" s="31"/>
      <c r="E302" s="30"/>
      <c r="F302" s="13"/>
      <c r="G302" s="13"/>
      <c r="H302" s="13"/>
      <c r="I302" s="14"/>
      <c r="K302" s="468"/>
      <c r="L302" s="565"/>
      <c r="M302" s="547"/>
    </row>
    <row r="303" spans="1:13" s="25" customFormat="1" x14ac:dyDescent="0.2">
      <c r="A303" s="15"/>
      <c r="B303" s="30"/>
      <c r="C303" s="306"/>
      <c r="D303" s="31"/>
      <c r="E303" s="30"/>
      <c r="F303" s="13"/>
      <c r="G303" s="13"/>
      <c r="H303" s="13"/>
      <c r="I303" s="14"/>
      <c r="K303" s="468"/>
      <c r="L303" s="565"/>
      <c r="M303" s="547"/>
    </row>
    <row r="304" spans="1:13" s="25" customFormat="1" x14ac:dyDescent="0.2">
      <c r="A304" s="15"/>
      <c r="B304" s="30"/>
      <c r="C304" s="306"/>
      <c r="D304" s="31"/>
      <c r="E304" s="30"/>
      <c r="F304" s="13"/>
      <c r="G304" s="13"/>
      <c r="H304" s="13"/>
      <c r="I304" s="14"/>
      <c r="K304" s="468"/>
      <c r="L304" s="565"/>
      <c r="M304" s="547"/>
    </row>
    <row r="305" spans="1:13" s="25" customFormat="1" x14ac:dyDescent="0.2">
      <c r="A305" s="15"/>
      <c r="B305" s="30"/>
      <c r="C305" s="306"/>
      <c r="D305" s="31"/>
      <c r="E305" s="30"/>
      <c r="F305" s="13"/>
      <c r="G305" s="13"/>
      <c r="H305" s="13"/>
      <c r="I305" s="14"/>
      <c r="K305" s="468"/>
      <c r="L305" s="565"/>
      <c r="M305" s="547"/>
    </row>
    <row r="306" spans="1:13" s="25" customFormat="1" x14ac:dyDescent="0.2">
      <c r="A306" s="15"/>
      <c r="B306" s="30"/>
      <c r="C306" s="306"/>
      <c r="D306" s="31"/>
      <c r="E306" s="30"/>
      <c r="F306" s="13"/>
      <c r="G306" s="13"/>
      <c r="H306" s="13"/>
      <c r="I306" s="14"/>
      <c r="K306" s="468"/>
      <c r="L306" s="565"/>
      <c r="M306" s="547"/>
    </row>
    <row r="307" spans="1:13" s="25" customFormat="1" x14ac:dyDescent="0.2">
      <c r="A307" s="15"/>
      <c r="B307" s="30"/>
      <c r="C307" s="306"/>
      <c r="D307" s="31"/>
      <c r="E307" s="30"/>
      <c r="F307" s="13"/>
      <c r="G307" s="13"/>
      <c r="H307" s="13"/>
      <c r="I307" s="14"/>
      <c r="K307" s="468"/>
      <c r="L307" s="565"/>
      <c r="M307" s="547"/>
    </row>
    <row r="308" spans="1:13" s="25" customFormat="1" x14ac:dyDescent="0.2">
      <c r="A308" s="15"/>
      <c r="B308" s="30"/>
      <c r="C308" s="306"/>
      <c r="D308" s="31"/>
      <c r="E308" s="30"/>
      <c r="F308" s="13"/>
      <c r="G308" s="13"/>
      <c r="H308" s="13"/>
      <c r="I308" s="14"/>
      <c r="K308" s="468"/>
      <c r="L308" s="565"/>
      <c r="M308" s="547"/>
    </row>
    <row r="309" spans="1:13" s="25" customFormat="1" x14ac:dyDescent="0.2">
      <c r="A309" s="15"/>
      <c r="B309" s="30"/>
      <c r="C309" s="306"/>
      <c r="D309" s="31"/>
      <c r="E309" s="30"/>
      <c r="F309" s="13"/>
      <c r="G309" s="13"/>
      <c r="H309" s="13"/>
      <c r="I309" s="14"/>
      <c r="K309" s="468"/>
      <c r="L309" s="565"/>
      <c r="M309" s="547"/>
    </row>
    <row r="310" spans="1:13" s="25" customFormat="1" x14ac:dyDescent="0.2">
      <c r="A310" s="15"/>
      <c r="B310" s="30"/>
      <c r="C310" s="306"/>
      <c r="D310" s="31"/>
      <c r="E310" s="30"/>
      <c r="F310" s="13"/>
      <c r="G310" s="13"/>
      <c r="H310" s="13"/>
      <c r="I310" s="14"/>
      <c r="K310" s="468"/>
      <c r="L310" s="565"/>
      <c r="M310" s="547"/>
    </row>
    <row r="311" spans="1:13" s="25" customFormat="1" x14ac:dyDescent="0.2">
      <c r="A311" s="15"/>
      <c r="B311" s="30"/>
      <c r="C311" s="306"/>
      <c r="D311" s="31"/>
      <c r="E311" s="30"/>
      <c r="F311" s="13"/>
      <c r="G311" s="13"/>
      <c r="H311" s="13"/>
      <c r="I311" s="14"/>
      <c r="K311" s="468"/>
      <c r="L311" s="565"/>
      <c r="M311" s="547"/>
    </row>
    <row r="312" spans="1:13" s="25" customFormat="1" x14ac:dyDescent="0.2">
      <c r="A312" s="15"/>
      <c r="B312" s="30"/>
      <c r="C312" s="306"/>
      <c r="D312" s="31"/>
      <c r="E312" s="30"/>
      <c r="F312" s="13"/>
      <c r="G312" s="13"/>
      <c r="H312" s="13"/>
      <c r="I312" s="14"/>
      <c r="K312" s="468"/>
      <c r="L312" s="565"/>
      <c r="M312" s="547"/>
    </row>
    <row r="313" spans="1:13" s="25" customFormat="1" x14ac:dyDescent="0.2">
      <c r="A313" s="15"/>
      <c r="B313" s="30"/>
      <c r="C313" s="306"/>
      <c r="D313" s="31"/>
      <c r="E313" s="30"/>
      <c r="F313" s="13"/>
      <c r="G313" s="13"/>
      <c r="H313" s="13"/>
      <c r="I313" s="14"/>
      <c r="K313" s="468"/>
      <c r="L313" s="565"/>
      <c r="M313" s="547"/>
    </row>
    <row r="314" spans="1:13" s="25" customFormat="1" x14ac:dyDescent="0.2">
      <c r="A314" s="15"/>
      <c r="B314" s="30"/>
      <c r="C314" s="306"/>
      <c r="D314" s="31"/>
      <c r="E314" s="30"/>
      <c r="F314" s="13"/>
      <c r="G314" s="13"/>
      <c r="H314" s="13"/>
      <c r="I314" s="14"/>
      <c r="K314" s="468"/>
      <c r="L314" s="565"/>
      <c r="M314" s="547"/>
    </row>
    <row r="315" spans="1:13" s="25" customFormat="1" x14ac:dyDescent="0.2">
      <c r="A315" s="15"/>
      <c r="B315" s="30"/>
      <c r="C315" s="306"/>
      <c r="D315" s="31"/>
      <c r="E315" s="30"/>
      <c r="F315" s="13"/>
      <c r="G315" s="13"/>
      <c r="H315" s="13"/>
      <c r="I315" s="14"/>
      <c r="K315" s="468"/>
      <c r="L315" s="565"/>
      <c r="M315" s="547"/>
    </row>
    <row r="316" spans="1:13" s="25" customFormat="1" x14ac:dyDescent="0.2">
      <c r="A316" s="15"/>
      <c r="B316" s="30"/>
      <c r="C316" s="306"/>
      <c r="D316" s="31"/>
      <c r="E316" s="30"/>
      <c r="F316" s="13"/>
      <c r="G316" s="13"/>
      <c r="H316" s="13"/>
      <c r="I316" s="14"/>
      <c r="K316" s="468"/>
      <c r="L316" s="565"/>
      <c r="M316" s="547"/>
    </row>
    <row r="317" spans="1:13" s="25" customFormat="1" x14ac:dyDescent="0.2">
      <c r="A317" s="15"/>
      <c r="B317" s="30"/>
      <c r="C317" s="306"/>
      <c r="D317" s="31"/>
      <c r="E317" s="30"/>
      <c r="F317" s="13"/>
      <c r="G317" s="13"/>
      <c r="H317" s="13"/>
      <c r="I317" s="14"/>
      <c r="K317" s="468"/>
      <c r="L317" s="565"/>
      <c r="M317" s="547"/>
    </row>
    <row r="318" spans="1:13" s="25" customFormat="1" x14ac:dyDescent="0.2">
      <c r="A318" s="15"/>
      <c r="B318" s="30"/>
      <c r="C318" s="306"/>
      <c r="D318" s="31"/>
      <c r="E318" s="30"/>
      <c r="F318" s="13"/>
      <c r="G318" s="13"/>
      <c r="H318" s="13"/>
      <c r="I318" s="14"/>
      <c r="K318" s="468"/>
      <c r="L318" s="565"/>
      <c r="M318" s="547"/>
    </row>
    <row r="319" spans="1:13" s="25" customFormat="1" x14ac:dyDescent="0.2">
      <c r="A319" s="15"/>
      <c r="B319" s="30"/>
      <c r="C319" s="306"/>
      <c r="D319" s="31"/>
      <c r="E319" s="30"/>
      <c r="F319" s="13"/>
      <c r="G319" s="13"/>
      <c r="H319" s="13"/>
      <c r="I319" s="14"/>
      <c r="K319" s="468"/>
      <c r="L319" s="565"/>
      <c r="M319" s="547"/>
    </row>
    <row r="320" spans="1:13" s="25" customFormat="1" x14ac:dyDescent="0.2">
      <c r="A320" s="15"/>
      <c r="B320" s="30"/>
      <c r="C320" s="306"/>
      <c r="D320" s="31"/>
      <c r="E320" s="30"/>
      <c r="F320" s="13"/>
      <c r="G320" s="13"/>
      <c r="H320" s="13"/>
      <c r="I320" s="14"/>
      <c r="K320" s="468"/>
      <c r="L320" s="565"/>
      <c r="M320" s="547"/>
    </row>
    <row r="321" spans="1:13" s="25" customFormat="1" x14ac:dyDescent="0.2">
      <c r="A321" s="15"/>
      <c r="B321" s="30"/>
      <c r="C321" s="306"/>
      <c r="D321" s="31"/>
      <c r="E321" s="30"/>
      <c r="F321" s="13"/>
      <c r="G321" s="13"/>
      <c r="H321" s="13"/>
      <c r="I321" s="14"/>
      <c r="K321" s="468"/>
      <c r="L321" s="565"/>
      <c r="M321" s="547"/>
    </row>
    <row r="322" spans="1:13" s="25" customFormat="1" x14ac:dyDescent="0.2">
      <c r="A322" s="15"/>
      <c r="B322" s="30"/>
      <c r="C322" s="306"/>
      <c r="D322" s="31"/>
      <c r="E322" s="30"/>
      <c r="F322" s="13"/>
      <c r="G322" s="13"/>
      <c r="H322" s="13"/>
      <c r="I322" s="14"/>
      <c r="K322" s="468"/>
      <c r="L322" s="565"/>
      <c r="M322" s="547"/>
    </row>
    <row r="323" spans="1:13" s="25" customFormat="1" x14ac:dyDescent="0.2">
      <c r="A323" s="15"/>
      <c r="B323" s="30"/>
      <c r="C323" s="306"/>
      <c r="D323" s="31"/>
      <c r="E323" s="30"/>
      <c r="F323" s="13"/>
      <c r="G323" s="13"/>
      <c r="H323" s="13"/>
      <c r="I323" s="14"/>
      <c r="K323" s="468"/>
      <c r="L323" s="565"/>
      <c r="M323" s="547"/>
    </row>
    <row r="324" spans="1:13" s="25" customFormat="1" x14ac:dyDescent="0.2">
      <c r="A324" s="15"/>
      <c r="B324" s="30"/>
      <c r="C324" s="306"/>
      <c r="D324" s="31"/>
      <c r="E324" s="30"/>
      <c r="F324" s="13"/>
      <c r="G324" s="13"/>
      <c r="H324" s="13"/>
      <c r="I324" s="14"/>
      <c r="K324" s="468"/>
      <c r="L324" s="565"/>
      <c r="M324" s="547"/>
    </row>
    <row r="325" spans="1:13" s="25" customFormat="1" x14ac:dyDescent="0.2">
      <c r="A325" s="15"/>
      <c r="B325" s="30"/>
      <c r="C325" s="306"/>
      <c r="D325" s="31"/>
      <c r="E325" s="30"/>
      <c r="F325" s="13"/>
      <c r="G325" s="13"/>
      <c r="H325" s="13"/>
      <c r="I325" s="14"/>
      <c r="K325" s="468"/>
      <c r="L325" s="565"/>
      <c r="M325" s="547"/>
    </row>
    <row r="326" spans="1:13" s="25" customFormat="1" x14ac:dyDescent="0.2">
      <c r="A326" s="15"/>
      <c r="B326" s="30"/>
      <c r="C326" s="306"/>
      <c r="D326" s="31"/>
      <c r="E326" s="30"/>
      <c r="F326" s="13"/>
      <c r="G326" s="13"/>
      <c r="H326" s="13"/>
      <c r="I326" s="14"/>
      <c r="K326" s="468"/>
      <c r="L326" s="565"/>
      <c r="M326" s="547"/>
    </row>
    <row r="327" spans="1:13" s="25" customFormat="1" x14ac:dyDescent="0.2">
      <c r="A327" s="15"/>
      <c r="B327" s="30"/>
      <c r="C327" s="306"/>
      <c r="D327" s="31"/>
      <c r="E327" s="30"/>
      <c r="F327" s="13"/>
      <c r="G327" s="13"/>
      <c r="H327" s="13"/>
      <c r="I327" s="14"/>
      <c r="K327" s="468"/>
      <c r="L327" s="565"/>
      <c r="M327" s="547"/>
    </row>
    <row r="328" spans="1:13" s="25" customFormat="1" x14ac:dyDescent="0.2">
      <c r="A328" s="15"/>
      <c r="B328" s="30"/>
      <c r="C328" s="306"/>
      <c r="D328" s="31"/>
      <c r="E328" s="30"/>
      <c r="F328" s="13"/>
      <c r="G328" s="13"/>
      <c r="H328" s="13"/>
      <c r="I328" s="14"/>
      <c r="K328" s="468"/>
      <c r="L328" s="565"/>
      <c r="M328" s="547"/>
    </row>
    <row r="329" spans="1:13" s="25" customFormat="1" x14ac:dyDescent="0.2">
      <c r="A329" s="15"/>
      <c r="B329" s="30"/>
      <c r="C329" s="306"/>
      <c r="D329" s="31"/>
      <c r="E329" s="30"/>
      <c r="F329" s="13"/>
      <c r="G329" s="13"/>
      <c r="H329" s="13"/>
      <c r="I329" s="14"/>
      <c r="K329" s="468"/>
      <c r="L329" s="565"/>
      <c r="M329" s="547"/>
    </row>
    <row r="330" spans="1:13" s="25" customFormat="1" x14ac:dyDescent="0.2">
      <c r="A330" s="15"/>
      <c r="B330" s="30"/>
      <c r="C330" s="306"/>
      <c r="D330" s="31"/>
      <c r="E330" s="30"/>
      <c r="F330" s="13"/>
      <c r="G330" s="13"/>
      <c r="H330" s="13"/>
      <c r="I330" s="14"/>
      <c r="K330" s="468"/>
      <c r="L330" s="565"/>
      <c r="M330" s="547"/>
    </row>
    <row r="331" spans="1:13" s="25" customFormat="1" x14ac:dyDescent="0.2">
      <c r="A331" s="15"/>
      <c r="B331" s="30"/>
      <c r="C331" s="306"/>
      <c r="D331" s="31"/>
      <c r="E331" s="30"/>
      <c r="F331" s="13"/>
      <c r="G331" s="13"/>
      <c r="H331" s="13"/>
      <c r="I331" s="14"/>
      <c r="K331" s="468"/>
      <c r="L331" s="565"/>
      <c r="M331" s="547"/>
    </row>
    <row r="332" spans="1:13" s="25" customFormat="1" x14ac:dyDescent="0.2">
      <c r="A332" s="15"/>
      <c r="B332" s="30"/>
      <c r="C332" s="306"/>
      <c r="D332" s="31"/>
      <c r="E332" s="30"/>
      <c r="F332" s="13"/>
      <c r="G332" s="13"/>
      <c r="H332" s="13"/>
      <c r="I332" s="14"/>
      <c r="K332" s="468"/>
      <c r="L332" s="565"/>
      <c r="M332" s="547"/>
    </row>
    <row r="333" spans="1:13" s="25" customFormat="1" x14ac:dyDescent="0.2">
      <c r="A333" s="15"/>
      <c r="B333" s="30"/>
      <c r="C333" s="306"/>
      <c r="D333" s="31"/>
      <c r="E333" s="30"/>
      <c r="F333" s="13"/>
      <c r="G333" s="13"/>
      <c r="H333" s="13"/>
      <c r="I333" s="14"/>
      <c r="K333" s="468"/>
      <c r="L333" s="565"/>
      <c r="M333" s="547"/>
    </row>
    <row r="334" spans="1:13" s="25" customFormat="1" x14ac:dyDescent="0.2">
      <c r="A334" s="15"/>
      <c r="B334" s="30"/>
      <c r="C334" s="306"/>
      <c r="D334" s="31"/>
      <c r="E334" s="30"/>
      <c r="F334" s="13"/>
      <c r="G334" s="13"/>
      <c r="H334" s="13"/>
      <c r="I334" s="14"/>
      <c r="K334" s="468"/>
      <c r="L334" s="565"/>
      <c r="M334" s="547"/>
    </row>
    <row r="335" spans="1:13" s="25" customFormat="1" x14ac:dyDescent="0.2">
      <c r="A335" s="15"/>
      <c r="B335" s="30"/>
      <c r="C335" s="306"/>
      <c r="D335" s="31"/>
      <c r="E335" s="30"/>
      <c r="F335" s="13"/>
      <c r="G335" s="13"/>
      <c r="H335" s="13"/>
      <c r="I335" s="14"/>
      <c r="K335" s="468"/>
      <c r="L335" s="565"/>
      <c r="M335" s="547"/>
    </row>
    <row r="336" spans="1:13" s="25" customFormat="1" x14ac:dyDescent="0.2">
      <c r="A336" s="15"/>
      <c r="B336" s="30"/>
      <c r="C336" s="306"/>
      <c r="D336" s="31"/>
      <c r="E336" s="30"/>
      <c r="F336" s="13"/>
      <c r="G336" s="13"/>
      <c r="H336" s="13"/>
      <c r="I336" s="14"/>
      <c r="K336" s="468"/>
      <c r="L336" s="565"/>
      <c r="M336" s="547"/>
    </row>
    <row r="337" spans="1:13" s="25" customFormat="1" x14ac:dyDescent="0.2">
      <c r="A337" s="15"/>
      <c r="B337" s="30"/>
      <c r="C337" s="306"/>
      <c r="D337" s="31"/>
      <c r="E337" s="30"/>
      <c r="F337" s="13"/>
      <c r="G337" s="13"/>
      <c r="H337" s="13"/>
      <c r="I337" s="14"/>
      <c r="K337" s="468"/>
      <c r="L337" s="565"/>
      <c r="M337" s="547"/>
    </row>
    <row r="338" spans="1:13" s="25" customFormat="1" x14ac:dyDescent="0.2">
      <c r="A338" s="15"/>
      <c r="B338" s="30"/>
      <c r="C338" s="306"/>
      <c r="D338" s="31"/>
      <c r="E338" s="30"/>
      <c r="F338" s="13"/>
      <c r="G338" s="13"/>
      <c r="H338" s="13"/>
      <c r="I338" s="14"/>
      <c r="K338" s="468"/>
      <c r="L338" s="565"/>
      <c r="M338" s="547"/>
    </row>
    <row r="339" spans="1:13" s="25" customFormat="1" x14ac:dyDescent="0.2">
      <c r="A339" s="15"/>
      <c r="B339" s="30"/>
      <c r="C339" s="306"/>
      <c r="D339" s="31"/>
      <c r="E339" s="30"/>
      <c r="F339" s="13"/>
      <c r="G339" s="13"/>
      <c r="H339" s="13"/>
      <c r="I339" s="14"/>
      <c r="K339" s="468"/>
      <c r="L339" s="565"/>
      <c r="M339" s="547"/>
    </row>
    <row r="340" spans="1:13" s="25" customFormat="1" x14ac:dyDescent="0.2">
      <c r="A340" s="15"/>
      <c r="B340" s="30"/>
      <c r="C340" s="306"/>
      <c r="D340" s="31"/>
      <c r="E340" s="30"/>
      <c r="F340" s="13"/>
      <c r="G340" s="13"/>
      <c r="H340" s="13"/>
      <c r="I340" s="14"/>
      <c r="K340" s="468"/>
      <c r="L340" s="565"/>
      <c r="M340" s="547"/>
    </row>
    <row r="341" spans="1:13" s="25" customFormat="1" x14ac:dyDescent="0.2">
      <c r="A341" s="15"/>
      <c r="B341" s="30"/>
      <c r="C341" s="306"/>
      <c r="D341" s="31"/>
      <c r="E341" s="30"/>
      <c r="F341" s="13"/>
      <c r="G341" s="13"/>
      <c r="H341" s="13"/>
      <c r="I341" s="14"/>
      <c r="K341" s="468"/>
      <c r="L341" s="565"/>
      <c r="M341" s="547"/>
    </row>
    <row r="342" spans="1:13" s="25" customFormat="1" x14ac:dyDescent="0.2">
      <c r="A342" s="15"/>
      <c r="B342" s="30"/>
      <c r="C342" s="306"/>
      <c r="D342" s="31"/>
      <c r="E342" s="30"/>
      <c r="F342" s="13"/>
      <c r="G342" s="13"/>
      <c r="H342" s="13"/>
      <c r="I342" s="14"/>
      <c r="K342" s="468"/>
      <c r="L342" s="565"/>
      <c r="M342" s="547"/>
    </row>
    <row r="343" spans="1:13" s="25" customFormat="1" x14ac:dyDescent="0.2">
      <c r="A343" s="15"/>
      <c r="B343" s="30"/>
      <c r="C343" s="306"/>
      <c r="D343" s="31"/>
      <c r="E343" s="30"/>
      <c r="F343" s="13"/>
      <c r="G343" s="13"/>
      <c r="H343" s="13"/>
      <c r="I343" s="14"/>
      <c r="K343" s="468"/>
      <c r="L343" s="565"/>
      <c r="M343" s="547"/>
    </row>
    <row r="344" spans="1:13" s="25" customFormat="1" x14ac:dyDescent="0.2">
      <c r="A344" s="15"/>
      <c r="B344" s="30"/>
      <c r="C344" s="306"/>
      <c r="D344" s="31"/>
      <c r="E344" s="30"/>
      <c r="F344" s="13"/>
      <c r="G344" s="13"/>
      <c r="H344" s="13"/>
      <c r="I344" s="14"/>
      <c r="K344" s="468"/>
      <c r="L344" s="565"/>
      <c r="M344" s="547"/>
    </row>
    <row r="345" spans="1:13" s="25" customFormat="1" x14ac:dyDescent="0.2">
      <c r="A345" s="15"/>
      <c r="B345" s="30"/>
      <c r="C345" s="306"/>
      <c r="D345" s="31"/>
      <c r="E345" s="30"/>
      <c r="F345" s="13"/>
      <c r="G345" s="13"/>
      <c r="H345" s="13"/>
      <c r="I345" s="14"/>
      <c r="K345" s="468"/>
      <c r="L345" s="565"/>
      <c r="M345" s="547"/>
    </row>
    <row r="346" spans="1:13" s="25" customFormat="1" x14ac:dyDescent="0.2">
      <c r="A346" s="15"/>
      <c r="B346" s="30"/>
      <c r="C346" s="306"/>
      <c r="D346" s="31"/>
      <c r="E346" s="30"/>
      <c r="F346" s="13"/>
      <c r="G346" s="13"/>
      <c r="H346" s="13"/>
      <c r="I346" s="14"/>
      <c r="K346" s="468"/>
      <c r="L346" s="565"/>
      <c r="M346" s="547"/>
    </row>
    <row r="347" spans="1:13" s="25" customFormat="1" x14ac:dyDescent="0.2">
      <c r="A347" s="15"/>
      <c r="B347" s="30"/>
      <c r="C347" s="306"/>
      <c r="D347" s="31"/>
      <c r="E347" s="30"/>
      <c r="F347" s="13"/>
      <c r="G347" s="13"/>
      <c r="H347" s="13"/>
      <c r="I347" s="14"/>
      <c r="K347" s="468"/>
      <c r="L347" s="565"/>
      <c r="M347" s="547"/>
    </row>
    <row r="348" spans="1:13" s="25" customFormat="1" x14ac:dyDescent="0.2">
      <c r="A348" s="15"/>
      <c r="B348" s="30"/>
      <c r="C348" s="306"/>
      <c r="D348" s="31"/>
      <c r="E348" s="30"/>
      <c r="F348" s="13"/>
      <c r="G348" s="13"/>
      <c r="H348" s="13"/>
      <c r="I348" s="14"/>
      <c r="K348" s="468"/>
      <c r="L348" s="565"/>
      <c r="M348" s="547"/>
    </row>
    <row r="349" spans="1:13" s="25" customFormat="1" x14ac:dyDescent="0.2">
      <c r="A349" s="15"/>
      <c r="B349" s="30"/>
      <c r="C349" s="306"/>
      <c r="D349" s="31"/>
      <c r="E349" s="30"/>
      <c r="F349" s="13"/>
      <c r="G349" s="13"/>
      <c r="H349" s="13"/>
      <c r="I349" s="14"/>
      <c r="K349" s="468"/>
      <c r="L349" s="565"/>
      <c r="M349" s="547"/>
    </row>
    <row r="350" spans="1:13" s="25" customFormat="1" x14ac:dyDescent="0.2">
      <c r="A350" s="15"/>
      <c r="B350" s="30"/>
      <c r="C350" s="306"/>
      <c r="D350" s="31"/>
      <c r="E350" s="30"/>
      <c r="F350" s="13"/>
      <c r="G350" s="13"/>
      <c r="H350" s="13"/>
      <c r="I350" s="14"/>
      <c r="K350" s="468"/>
      <c r="L350" s="565"/>
      <c r="M350" s="547"/>
    </row>
    <row r="351" spans="1:13" s="25" customFormat="1" x14ac:dyDescent="0.2">
      <c r="A351" s="15"/>
      <c r="B351" s="30"/>
      <c r="C351" s="306"/>
      <c r="D351" s="31"/>
      <c r="E351" s="30"/>
      <c r="F351" s="13"/>
      <c r="G351" s="13"/>
      <c r="H351" s="13"/>
      <c r="I351" s="14"/>
      <c r="K351" s="468"/>
      <c r="L351" s="565"/>
      <c r="M351" s="547"/>
    </row>
    <row r="352" spans="1:13" s="25" customFormat="1" x14ac:dyDescent="0.2">
      <c r="A352" s="15"/>
      <c r="B352" s="30"/>
      <c r="C352" s="306"/>
      <c r="D352" s="31"/>
      <c r="E352" s="30"/>
      <c r="F352" s="13"/>
      <c r="G352" s="13"/>
      <c r="H352" s="13"/>
      <c r="I352" s="14"/>
      <c r="K352" s="468"/>
      <c r="L352" s="565"/>
      <c r="M352" s="547"/>
    </row>
    <row r="353" spans="1:13" s="25" customFormat="1" x14ac:dyDescent="0.2">
      <c r="A353" s="15"/>
      <c r="B353" s="30"/>
      <c r="C353" s="306"/>
      <c r="D353" s="31"/>
      <c r="E353" s="30"/>
      <c r="F353" s="13"/>
      <c r="G353" s="13"/>
      <c r="H353" s="13"/>
      <c r="I353" s="14"/>
      <c r="K353" s="468"/>
      <c r="L353" s="565"/>
      <c r="M353" s="547"/>
    </row>
    <row r="354" spans="1:13" s="25" customFormat="1" x14ac:dyDescent="0.2">
      <c r="A354" s="15"/>
      <c r="B354" s="30"/>
      <c r="C354" s="306"/>
      <c r="D354" s="31"/>
      <c r="E354" s="30"/>
      <c r="F354" s="13"/>
      <c r="G354" s="13"/>
      <c r="H354" s="13"/>
      <c r="I354" s="14"/>
      <c r="K354" s="468"/>
      <c r="L354" s="565"/>
      <c r="M354" s="547"/>
    </row>
    <row r="355" spans="1:13" s="25" customFormat="1" x14ac:dyDescent="0.2">
      <c r="A355" s="15"/>
      <c r="B355" s="30"/>
      <c r="C355" s="306"/>
      <c r="D355" s="31"/>
      <c r="E355" s="30"/>
      <c r="F355" s="13"/>
      <c r="G355" s="13"/>
      <c r="H355" s="13"/>
      <c r="I355" s="14"/>
      <c r="K355" s="468"/>
      <c r="L355" s="565"/>
      <c r="M355" s="547"/>
    </row>
    <row r="356" spans="1:13" s="25" customFormat="1" x14ac:dyDescent="0.2">
      <c r="A356" s="15"/>
      <c r="B356" s="30"/>
      <c r="C356" s="306"/>
      <c r="D356" s="31"/>
      <c r="E356" s="30"/>
      <c r="F356" s="13"/>
      <c r="G356" s="13"/>
      <c r="H356" s="13"/>
      <c r="I356" s="14"/>
      <c r="K356" s="468"/>
      <c r="L356" s="565"/>
      <c r="M356" s="547"/>
    </row>
    <row r="357" spans="1:13" s="25" customFormat="1" x14ac:dyDescent="0.2">
      <c r="A357" s="15"/>
      <c r="B357" s="30"/>
      <c r="C357" s="306"/>
      <c r="D357" s="31"/>
      <c r="E357" s="30"/>
      <c r="F357" s="13"/>
      <c r="G357" s="13"/>
      <c r="H357" s="13"/>
      <c r="I357" s="14"/>
      <c r="K357" s="468"/>
      <c r="L357" s="565"/>
      <c r="M357" s="547"/>
    </row>
    <row r="358" spans="1:13" s="25" customFormat="1" x14ac:dyDescent="0.2">
      <c r="A358" s="15"/>
      <c r="B358" s="30"/>
      <c r="C358" s="306"/>
      <c r="D358" s="31"/>
      <c r="E358" s="30"/>
      <c r="F358" s="13"/>
      <c r="G358" s="13"/>
      <c r="H358" s="13"/>
      <c r="I358" s="14"/>
      <c r="K358" s="468"/>
      <c r="L358" s="565"/>
      <c r="M358" s="547"/>
    </row>
    <row r="359" spans="1:13" s="25" customFormat="1" x14ac:dyDescent="0.2">
      <c r="A359" s="15"/>
      <c r="B359" s="30"/>
      <c r="C359" s="306"/>
      <c r="D359" s="31"/>
      <c r="E359" s="30"/>
      <c r="F359" s="13"/>
      <c r="G359" s="13"/>
      <c r="H359" s="13"/>
      <c r="I359" s="14"/>
      <c r="K359" s="468"/>
      <c r="L359" s="565"/>
      <c r="M359" s="547"/>
    </row>
    <row r="360" spans="1:13" s="25" customFormat="1" x14ac:dyDescent="0.2">
      <c r="A360" s="15"/>
      <c r="B360" s="30"/>
      <c r="C360" s="306"/>
      <c r="D360" s="31"/>
      <c r="E360" s="30"/>
      <c r="F360" s="13"/>
      <c r="G360" s="13"/>
      <c r="H360" s="13"/>
      <c r="I360" s="14"/>
      <c r="K360" s="468"/>
      <c r="L360" s="565"/>
      <c r="M360" s="547"/>
    </row>
    <row r="361" spans="1:13" s="25" customFormat="1" x14ac:dyDescent="0.2">
      <c r="A361" s="15"/>
      <c r="B361" s="30"/>
      <c r="C361" s="306"/>
      <c r="D361" s="31"/>
      <c r="E361" s="30"/>
      <c r="F361" s="13"/>
      <c r="G361" s="13"/>
      <c r="H361" s="13"/>
      <c r="I361" s="14"/>
      <c r="K361" s="468"/>
      <c r="L361" s="565"/>
      <c r="M361" s="547"/>
    </row>
    <row r="362" spans="1:13" s="25" customFormat="1" x14ac:dyDescent="0.2">
      <c r="A362" s="15"/>
      <c r="B362" s="30"/>
      <c r="C362" s="306"/>
      <c r="D362" s="31"/>
      <c r="E362" s="30"/>
      <c r="F362" s="13"/>
      <c r="G362" s="13"/>
      <c r="H362" s="13"/>
      <c r="I362" s="14"/>
      <c r="K362" s="468"/>
      <c r="L362" s="565"/>
      <c r="M362" s="547"/>
    </row>
    <row r="363" spans="1:13" s="25" customFormat="1" x14ac:dyDescent="0.2">
      <c r="A363" s="15"/>
      <c r="B363" s="30"/>
      <c r="C363" s="306"/>
      <c r="D363" s="31"/>
      <c r="E363" s="30"/>
      <c r="F363" s="13"/>
      <c r="G363" s="13"/>
      <c r="H363" s="13"/>
      <c r="I363" s="14"/>
      <c r="K363" s="468"/>
      <c r="L363" s="565"/>
      <c r="M363" s="547"/>
    </row>
    <row r="364" spans="1:13" s="25" customFormat="1" x14ac:dyDescent="0.2">
      <c r="A364" s="15"/>
      <c r="B364" s="30"/>
      <c r="C364" s="306"/>
      <c r="D364" s="31"/>
      <c r="E364" s="30"/>
      <c r="F364" s="13"/>
      <c r="G364" s="13"/>
      <c r="H364" s="13"/>
      <c r="I364" s="14"/>
      <c r="K364" s="468"/>
      <c r="L364" s="565"/>
      <c r="M364" s="547"/>
    </row>
    <row r="365" spans="1:13" s="25" customFormat="1" x14ac:dyDescent="0.2">
      <c r="A365" s="15"/>
      <c r="B365" s="30"/>
      <c r="C365" s="306"/>
      <c r="D365" s="31"/>
      <c r="E365" s="30"/>
      <c r="F365" s="13"/>
      <c r="G365" s="13"/>
      <c r="H365" s="13"/>
      <c r="I365" s="14"/>
      <c r="K365" s="468"/>
      <c r="L365" s="565"/>
      <c r="M365" s="547"/>
    </row>
    <row r="366" spans="1:13" s="25" customFormat="1" x14ac:dyDescent="0.2">
      <c r="A366" s="15"/>
      <c r="B366" s="30"/>
      <c r="C366" s="306"/>
      <c r="D366" s="31"/>
      <c r="E366" s="30"/>
      <c r="F366" s="13"/>
      <c r="G366" s="13"/>
      <c r="H366" s="13"/>
      <c r="I366" s="14"/>
      <c r="K366" s="468"/>
      <c r="L366" s="565"/>
      <c r="M366" s="547"/>
    </row>
    <row r="367" spans="1:13" s="25" customFormat="1" x14ac:dyDescent="0.2">
      <c r="A367" s="15"/>
      <c r="B367" s="30"/>
      <c r="C367" s="306"/>
      <c r="D367" s="31"/>
      <c r="E367" s="30"/>
      <c r="F367" s="13"/>
      <c r="G367" s="13"/>
      <c r="H367" s="13"/>
      <c r="I367" s="14"/>
      <c r="K367" s="468"/>
      <c r="L367" s="565"/>
      <c r="M367" s="547"/>
    </row>
    <row r="368" spans="1:13" s="25" customFormat="1" x14ac:dyDescent="0.2">
      <c r="A368" s="15"/>
      <c r="B368" s="30"/>
      <c r="C368" s="306"/>
      <c r="D368" s="31"/>
      <c r="E368" s="30"/>
      <c r="F368" s="13"/>
      <c r="G368" s="13"/>
      <c r="H368" s="13"/>
      <c r="I368" s="14"/>
      <c r="K368" s="468"/>
      <c r="L368" s="565"/>
      <c r="M368" s="547"/>
    </row>
    <row r="369" spans="1:13" s="25" customFormat="1" x14ac:dyDescent="0.2">
      <c r="A369" s="15"/>
      <c r="B369" s="30"/>
      <c r="C369" s="306"/>
      <c r="D369" s="31"/>
      <c r="E369" s="30"/>
      <c r="F369" s="13"/>
      <c r="G369" s="13"/>
      <c r="H369" s="13"/>
      <c r="I369" s="14"/>
      <c r="K369" s="468"/>
      <c r="L369" s="565"/>
      <c r="M369" s="547"/>
    </row>
    <row r="370" spans="1:13" s="25" customFormat="1" x14ac:dyDescent="0.2">
      <c r="A370" s="15"/>
      <c r="B370" s="30"/>
      <c r="C370" s="306"/>
      <c r="D370" s="31"/>
      <c r="E370" s="30"/>
      <c r="F370" s="13"/>
      <c r="G370" s="13"/>
      <c r="H370" s="13"/>
      <c r="I370" s="14"/>
      <c r="K370" s="468"/>
      <c r="L370" s="565"/>
      <c r="M370" s="547"/>
    </row>
    <row r="371" spans="1:13" s="25" customFormat="1" x14ac:dyDescent="0.2">
      <c r="A371" s="15"/>
      <c r="B371" s="30"/>
      <c r="C371" s="306"/>
      <c r="D371" s="31"/>
      <c r="E371" s="30"/>
      <c r="F371" s="13"/>
      <c r="G371" s="13"/>
      <c r="H371" s="13"/>
      <c r="I371" s="14"/>
      <c r="K371" s="468"/>
      <c r="L371" s="565"/>
      <c r="M371" s="547"/>
    </row>
    <row r="372" spans="1:13" s="25" customFormat="1" x14ac:dyDescent="0.2">
      <c r="A372" s="15"/>
      <c r="B372" s="30"/>
      <c r="C372" s="306"/>
      <c r="D372" s="31"/>
      <c r="E372" s="30"/>
      <c r="F372" s="13"/>
      <c r="G372" s="13"/>
      <c r="H372" s="13"/>
      <c r="I372" s="14"/>
      <c r="K372" s="468"/>
      <c r="L372" s="565"/>
      <c r="M372" s="547"/>
    </row>
    <row r="373" spans="1:13" s="25" customFormat="1" x14ac:dyDescent="0.2">
      <c r="A373" s="15"/>
      <c r="B373" s="30"/>
      <c r="C373" s="306"/>
      <c r="D373" s="31"/>
      <c r="E373" s="30"/>
      <c r="F373" s="13"/>
      <c r="G373" s="13"/>
      <c r="H373" s="13"/>
      <c r="I373" s="14"/>
      <c r="K373" s="468"/>
      <c r="L373" s="565"/>
      <c r="M373" s="547"/>
    </row>
    <row r="374" spans="1:13" s="25" customFormat="1" x14ac:dyDescent="0.2">
      <c r="A374" s="15"/>
      <c r="B374" s="30"/>
      <c r="C374" s="306"/>
      <c r="D374" s="31"/>
      <c r="E374" s="30"/>
      <c r="F374" s="13"/>
      <c r="G374" s="13"/>
      <c r="H374" s="13"/>
      <c r="I374" s="14"/>
      <c r="K374" s="468"/>
      <c r="L374" s="565"/>
      <c r="M374" s="547"/>
    </row>
    <row r="375" spans="1:13" s="25" customFormat="1" x14ac:dyDescent="0.2">
      <c r="A375" s="15"/>
      <c r="B375" s="30"/>
      <c r="C375" s="306"/>
      <c r="D375" s="31"/>
      <c r="E375" s="30"/>
      <c r="F375" s="13"/>
      <c r="G375" s="13"/>
      <c r="H375" s="13"/>
      <c r="I375" s="14"/>
      <c r="K375" s="468"/>
      <c r="L375" s="565"/>
      <c r="M375" s="547"/>
    </row>
    <row r="376" spans="1:13" s="25" customFormat="1" x14ac:dyDescent="0.2">
      <c r="A376" s="15"/>
      <c r="B376" s="30"/>
      <c r="C376" s="306"/>
      <c r="D376" s="31"/>
      <c r="E376" s="30"/>
      <c r="F376" s="13"/>
      <c r="G376" s="13"/>
      <c r="H376" s="13"/>
      <c r="I376" s="14"/>
      <c r="K376" s="468"/>
      <c r="L376" s="565"/>
      <c r="M376" s="547"/>
    </row>
    <row r="377" spans="1:13" s="25" customFormat="1" x14ac:dyDescent="0.2">
      <c r="A377" s="15"/>
      <c r="B377" s="30"/>
      <c r="C377" s="306"/>
      <c r="D377" s="31"/>
      <c r="E377" s="30"/>
      <c r="F377" s="13"/>
      <c r="G377" s="13"/>
      <c r="H377" s="13"/>
      <c r="I377" s="14"/>
      <c r="K377" s="468"/>
      <c r="L377" s="565"/>
      <c r="M377" s="547"/>
    </row>
    <row r="378" spans="1:13" s="25" customFormat="1" x14ac:dyDescent="0.2">
      <c r="A378" s="15"/>
      <c r="B378" s="30"/>
      <c r="C378" s="306"/>
      <c r="D378" s="31"/>
      <c r="E378" s="30"/>
      <c r="F378" s="13"/>
      <c r="G378" s="13"/>
      <c r="H378" s="13"/>
      <c r="I378" s="14"/>
      <c r="K378" s="468"/>
      <c r="L378" s="565"/>
      <c r="M378" s="547"/>
    </row>
    <row r="379" spans="1:13" s="25" customFormat="1" x14ac:dyDescent="0.2">
      <c r="A379" s="15"/>
      <c r="B379" s="30"/>
      <c r="C379" s="306"/>
      <c r="D379" s="31"/>
      <c r="E379" s="30"/>
      <c r="F379" s="13"/>
      <c r="G379" s="13"/>
      <c r="H379" s="13"/>
      <c r="I379" s="14"/>
      <c r="K379" s="468"/>
      <c r="L379" s="565"/>
      <c r="M379" s="547"/>
    </row>
    <row r="380" spans="1:13" s="25" customFormat="1" x14ac:dyDescent="0.2">
      <c r="A380" s="15"/>
      <c r="B380" s="30"/>
      <c r="C380" s="306"/>
      <c r="D380" s="31"/>
      <c r="E380" s="30"/>
      <c r="F380" s="13"/>
      <c r="G380" s="13"/>
      <c r="H380" s="13"/>
      <c r="I380" s="14"/>
      <c r="K380" s="468"/>
      <c r="L380" s="565"/>
      <c r="M380" s="547"/>
    </row>
    <row r="381" spans="1:13" s="25" customFormat="1" x14ac:dyDescent="0.2">
      <c r="A381" s="15"/>
      <c r="B381" s="30"/>
      <c r="C381" s="306"/>
      <c r="D381" s="31"/>
      <c r="E381" s="30"/>
      <c r="F381" s="13"/>
      <c r="G381" s="13"/>
      <c r="H381" s="13"/>
      <c r="I381" s="14"/>
      <c r="K381" s="468"/>
      <c r="L381" s="565"/>
      <c r="M381" s="547"/>
    </row>
    <row r="382" spans="1:13" s="25" customFormat="1" x14ac:dyDescent="0.2">
      <c r="A382" s="15"/>
      <c r="B382" s="30"/>
      <c r="C382" s="306"/>
      <c r="D382" s="31"/>
      <c r="E382" s="30"/>
      <c r="F382" s="13"/>
      <c r="G382" s="13"/>
      <c r="H382" s="13"/>
      <c r="I382" s="14"/>
      <c r="K382" s="468"/>
      <c r="L382" s="565"/>
      <c r="M382" s="547"/>
    </row>
    <row r="383" spans="1:13" s="25" customFormat="1" x14ac:dyDescent="0.2">
      <c r="A383" s="15"/>
      <c r="B383" s="30"/>
      <c r="C383" s="306"/>
      <c r="D383" s="31"/>
      <c r="E383" s="30"/>
      <c r="F383" s="13"/>
      <c r="G383" s="13"/>
      <c r="H383" s="13"/>
      <c r="I383" s="14"/>
      <c r="K383" s="468"/>
      <c r="L383" s="565"/>
      <c r="M383" s="547"/>
    </row>
    <row r="384" spans="1:13" s="25" customFormat="1" x14ac:dyDescent="0.2">
      <c r="A384" s="15"/>
      <c r="B384" s="30"/>
      <c r="C384" s="306"/>
      <c r="D384" s="31"/>
      <c r="E384" s="30"/>
      <c r="F384" s="13"/>
      <c r="G384" s="13"/>
      <c r="H384" s="13"/>
      <c r="I384" s="14"/>
      <c r="K384" s="468"/>
      <c r="L384" s="565"/>
      <c r="M384" s="547"/>
    </row>
    <row r="385" spans="1:13" s="25" customFormat="1" x14ac:dyDescent="0.2">
      <c r="A385" s="15"/>
      <c r="B385" s="30"/>
      <c r="C385" s="306"/>
      <c r="D385" s="31"/>
      <c r="E385" s="30"/>
      <c r="F385" s="13"/>
      <c r="G385" s="13"/>
      <c r="H385" s="13"/>
      <c r="I385" s="14"/>
      <c r="K385" s="468"/>
      <c r="L385" s="565"/>
      <c r="M385" s="547"/>
    </row>
    <row r="386" spans="1:13" s="25" customFormat="1" x14ac:dyDescent="0.2">
      <c r="A386" s="15"/>
      <c r="B386" s="30"/>
      <c r="C386" s="306"/>
      <c r="D386" s="31"/>
      <c r="E386" s="30"/>
      <c r="F386" s="13"/>
      <c r="G386" s="13"/>
      <c r="H386" s="13"/>
      <c r="I386" s="14"/>
      <c r="K386" s="468"/>
      <c r="L386" s="565"/>
      <c r="M386" s="547"/>
    </row>
    <row r="387" spans="1:13" s="25" customFormat="1" x14ac:dyDescent="0.2">
      <c r="A387" s="15"/>
      <c r="B387" s="30"/>
      <c r="C387" s="306"/>
      <c r="D387" s="31"/>
      <c r="E387" s="30"/>
      <c r="F387" s="13"/>
      <c r="G387" s="13"/>
      <c r="H387" s="13"/>
      <c r="I387" s="14"/>
      <c r="K387" s="468"/>
      <c r="L387" s="565"/>
      <c r="M387" s="547"/>
    </row>
    <row r="388" spans="1:13" s="25" customFormat="1" x14ac:dyDescent="0.2">
      <c r="A388" s="15"/>
      <c r="B388" s="30"/>
      <c r="C388" s="306"/>
      <c r="D388" s="31"/>
      <c r="E388" s="30"/>
      <c r="F388" s="13"/>
      <c r="G388" s="13"/>
      <c r="H388" s="13"/>
      <c r="I388" s="14"/>
      <c r="K388" s="468"/>
      <c r="L388" s="565"/>
      <c r="M388" s="547"/>
    </row>
    <row r="389" spans="1:13" s="25" customFormat="1" x14ac:dyDescent="0.2">
      <c r="A389" s="15"/>
      <c r="B389" s="30"/>
      <c r="C389" s="306"/>
      <c r="D389" s="31"/>
      <c r="E389" s="30"/>
      <c r="F389" s="13"/>
      <c r="G389" s="13"/>
      <c r="H389" s="13"/>
      <c r="I389" s="14"/>
      <c r="K389" s="468"/>
      <c r="L389" s="565"/>
      <c r="M389" s="547"/>
    </row>
    <row r="390" spans="1:13" s="25" customFormat="1" x14ac:dyDescent="0.2">
      <c r="A390" s="15"/>
      <c r="B390" s="30"/>
      <c r="C390" s="306"/>
      <c r="D390" s="31"/>
      <c r="E390" s="30"/>
      <c r="F390" s="13"/>
      <c r="G390" s="13"/>
      <c r="H390" s="13"/>
      <c r="I390" s="14"/>
      <c r="K390" s="468"/>
      <c r="L390" s="565"/>
      <c r="M390" s="547"/>
    </row>
    <row r="391" spans="1:13" s="25" customFormat="1" x14ac:dyDescent="0.2">
      <c r="A391" s="15"/>
      <c r="B391" s="30"/>
      <c r="C391" s="306"/>
      <c r="D391" s="31"/>
      <c r="E391" s="30"/>
      <c r="F391" s="13"/>
      <c r="G391" s="13"/>
      <c r="H391" s="13"/>
      <c r="I391" s="14"/>
      <c r="K391" s="468"/>
      <c r="L391" s="565"/>
      <c r="M391" s="547"/>
    </row>
    <row r="392" spans="1:13" s="25" customFormat="1" x14ac:dyDescent="0.2">
      <c r="A392" s="15"/>
      <c r="B392" s="30"/>
      <c r="C392" s="306"/>
      <c r="D392" s="31"/>
      <c r="E392" s="30"/>
      <c r="F392" s="13"/>
      <c r="G392" s="13"/>
      <c r="H392" s="13"/>
      <c r="I392" s="14"/>
      <c r="K392" s="468"/>
      <c r="L392" s="565"/>
      <c r="M392" s="547"/>
    </row>
    <row r="393" spans="1:13" s="25" customFormat="1" x14ac:dyDescent="0.2">
      <c r="A393" s="15"/>
      <c r="B393" s="30"/>
      <c r="C393" s="306"/>
      <c r="D393" s="31"/>
      <c r="E393" s="30"/>
      <c r="F393" s="13"/>
      <c r="G393" s="13"/>
      <c r="H393" s="13"/>
      <c r="I393" s="14"/>
      <c r="K393" s="468"/>
      <c r="L393" s="565"/>
      <c r="M393" s="547"/>
    </row>
    <row r="394" spans="1:13" s="25" customFormat="1" x14ac:dyDescent="0.2">
      <c r="A394" s="15"/>
      <c r="B394" s="30"/>
      <c r="C394" s="306"/>
      <c r="D394" s="31"/>
      <c r="E394" s="30"/>
      <c r="F394" s="13"/>
      <c r="G394" s="13"/>
      <c r="H394" s="13"/>
      <c r="I394" s="14"/>
      <c r="K394" s="468"/>
      <c r="L394" s="565"/>
      <c r="M394" s="547"/>
    </row>
    <row r="395" spans="1:13" s="25" customFormat="1" x14ac:dyDescent="0.2">
      <c r="A395" s="15"/>
      <c r="B395" s="30"/>
      <c r="C395" s="306"/>
      <c r="D395" s="31"/>
      <c r="E395" s="30"/>
      <c r="F395" s="13"/>
      <c r="G395" s="13"/>
      <c r="H395" s="13"/>
      <c r="I395" s="14"/>
      <c r="K395" s="468"/>
      <c r="L395" s="565"/>
      <c r="M395" s="547"/>
    </row>
    <row r="396" spans="1:13" s="25" customFormat="1" x14ac:dyDescent="0.2">
      <c r="A396" s="15"/>
      <c r="B396" s="30"/>
      <c r="C396" s="306"/>
      <c r="D396" s="31"/>
      <c r="E396" s="30"/>
      <c r="F396" s="13"/>
      <c r="G396" s="13"/>
      <c r="H396" s="13"/>
      <c r="I396" s="14"/>
      <c r="K396" s="468"/>
      <c r="L396" s="565"/>
      <c r="M396" s="547"/>
    </row>
    <row r="397" spans="1:13" s="25" customFormat="1" x14ac:dyDescent="0.2">
      <c r="A397" s="15"/>
      <c r="B397" s="30"/>
      <c r="C397" s="306"/>
      <c r="D397" s="31"/>
      <c r="E397" s="30"/>
      <c r="F397" s="13"/>
      <c r="G397" s="13"/>
      <c r="H397" s="13"/>
      <c r="I397" s="14"/>
      <c r="K397" s="468"/>
      <c r="L397" s="565"/>
      <c r="M397" s="547"/>
    </row>
    <row r="398" spans="1:13" s="25" customFormat="1" x14ac:dyDescent="0.2">
      <c r="A398" s="15"/>
      <c r="B398" s="30"/>
      <c r="C398" s="306"/>
      <c r="D398" s="31"/>
      <c r="E398" s="30"/>
      <c r="F398" s="13"/>
      <c r="G398" s="13"/>
      <c r="H398" s="13"/>
      <c r="I398" s="14"/>
      <c r="K398" s="468"/>
      <c r="L398" s="565"/>
      <c r="M398" s="547"/>
    </row>
    <row r="399" spans="1:13" s="25" customFormat="1" x14ac:dyDescent="0.2">
      <c r="A399" s="15"/>
      <c r="B399" s="30"/>
      <c r="C399" s="306"/>
      <c r="D399" s="31"/>
      <c r="E399" s="30"/>
      <c r="F399" s="13"/>
      <c r="G399" s="13"/>
      <c r="H399" s="13"/>
      <c r="I399" s="14"/>
      <c r="K399" s="468"/>
      <c r="L399" s="565"/>
      <c r="M399" s="547"/>
    </row>
    <row r="400" spans="1:13" s="25" customFormat="1" x14ac:dyDescent="0.2">
      <c r="A400" s="15"/>
      <c r="B400" s="30"/>
      <c r="C400" s="306"/>
      <c r="D400" s="31"/>
      <c r="E400" s="30"/>
      <c r="F400" s="13"/>
      <c r="G400" s="13"/>
      <c r="H400" s="13"/>
      <c r="I400" s="14"/>
      <c r="K400" s="468"/>
      <c r="L400" s="565"/>
      <c r="M400" s="547"/>
    </row>
    <row r="401" spans="1:13" s="25" customFormat="1" x14ac:dyDescent="0.2">
      <c r="A401" s="15"/>
      <c r="B401" s="30"/>
      <c r="C401" s="306"/>
      <c r="D401" s="31"/>
      <c r="E401" s="30"/>
      <c r="F401" s="13"/>
      <c r="G401" s="13"/>
      <c r="H401" s="13"/>
      <c r="I401" s="14"/>
      <c r="K401" s="468"/>
      <c r="L401" s="565"/>
      <c r="M401" s="547"/>
    </row>
    <row r="402" spans="1:13" s="25" customFormat="1" x14ac:dyDescent="0.2">
      <c r="A402" s="15"/>
      <c r="B402" s="30"/>
      <c r="C402" s="306"/>
      <c r="D402" s="31"/>
      <c r="E402" s="30"/>
      <c r="F402" s="13"/>
      <c r="G402" s="13"/>
      <c r="H402" s="13"/>
      <c r="I402" s="14"/>
      <c r="K402" s="468"/>
      <c r="L402" s="565"/>
      <c r="M402" s="547"/>
    </row>
    <row r="403" spans="1:13" s="25" customFormat="1" x14ac:dyDescent="0.2">
      <c r="A403" s="15"/>
      <c r="B403" s="30"/>
      <c r="C403" s="306"/>
      <c r="D403" s="31"/>
      <c r="E403" s="30"/>
      <c r="F403" s="13"/>
      <c r="G403" s="13"/>
      <c r="H403" s="13"/>
      <c r="I403" s="14"/>
      <c r="K403" s="468"/>
      <c r="L403" s="565"/>
      <c r="M403" s="547"/>
    </row>
    <row r="404" spans="1:13" s="25" customFormat="1" x14ac:dyDescent="0.2">
      <c r="A404" s="15"/>
      <c r="B404" s="30"/>
      <c r="C404" s="306"/>
      <c r="D404" s="31"/>
      <c r="E404" s="30"/>
      <c r="F404" s="13"/>
      <c r="G404" s="13"/>
      <c r="H404" s="13"/>
      <c r="I404" s="14"/>
      <c r="K404" s="468"/>
      <c r="L404" s="565"/>
      <c r="M404" s="547"/>
    </row>
    <row r="405" spans="1:13" s="25" customFormat="1" x14ac:dyDescent="0.2">
      <c r="A405" s="15"/>
      <c r="B405" s="30"/>
      <c r="C405" s="306"/>
      <c r="D405" s="31"/>
      <c r="E405" s="30"/>
      <c r="F405" s="13"/>
      <c r="G405" s="13"/>
      <c r="H405" s="13"/>
      <c r="I405" s="14"/>
      <c r="K405" s="468"/>
      <c r="L405" s="565"/>
      <c r="M405" s="547"/>
    </row>
    <row r="406" spans="1:13" s="25" customFormat="1" x14ac:dyDescent="0.2">
      <c r="A406" s="15"/>
      <c r="B406" s="30"/>
      <c r="C406" s="306"/>
      <c r="D406" s="31"/>
      <c r="E406" s="30"/>
      <c r="F406" s="13"/>
      <c r="G406" s="13"/>
      <c r="H406" s="13"/>
      <c r="I406" s="14"/>
      <c r="K406" s="468"/>
      <c r="L406" s="565"/>
      <c r="M406" s="547"/>
    </row>
    <row r="407" spans="1:13" s="25" customFormat="1" x14ac:dyDescent="0.2">
      <c r="A407" s="15"/>
      <c r="B407" s="30"/>
      <c r="C407" s="306"/>
      <c r="D407" s="31"/>
      <c r="E407" s="30"/>
      <c r="F407" s="13"/>
      <c r="G407" s="13"/>
      <c r="H407" s="13"/>
      <c r="I407" s="14"/>
      <c r="K407" s="468"/>
      <c r="L407" s="565"/>
      <c r="M407" s="547"/>
    </row>
    <row r="408" spans="1:13" s="25" customFormat="1" x14ac:dyDescent="0.2">
      <c r="A408" s="15"/>
      <c r="B408" s="30"/>
      <c r="C408" s="306"/>
      <c r="D408" s="31"/>
      <c r="E408" s="30"/>
      <c r="F408" s="13"/>
      <c r="G408" s="13"/>
      <c r="H408" s="13"/>
      <c r="I408" s="14"/>
      <c r="K408" s="468"/>
      <c r="L408" s="565"/>
      <c r="M408" s="547"/>
    </row>
    <row r="409" spans="1:13" s="25" customFormat="1" x14ac:dyDescent="0.2">
      <c r="A409" s="15"/>
      <c r="B409" s="30"/>
      <c r="C409" s="306"/>
      <c r="D409" s="31"/>
      <c r="E409" s="30"/>
      <c r="F409" s="13"/>
      <c r="G409" s="13"/>
      <c r="H409" s="13"/>
      <c r="I409" s="14"/>
      <c r="K409" s="468"/>
      <c r="L409" s="565"/>
      <c r="M409" s="547"/>
    </row>
    <row r="410" spans="1:13" s="25" customFormat="1" x14ac:dyDescent="0.2">
      <c r="A410" s="15"/>
      <c r="B410" s="30"/>
      <c r="C410" s="306"/>
      <c r="D410" s="31"/>
      <c r="E410" s="30"/>
      <c r="F410" s="13"/>
      <c r="G410" s="13"/>
      <c r="H410" s="13"/>
      <c r="I410" s="14"/>
      <c r="K410" s="468"/>
      <c r="L410" s="565"/>
      <c r="M410" s="547"/>
    </row>
    <row r="411" spans="1:13" s="25" customFormat="1" x14ac:dyDescent="0.2">
      <c r="A411" s="15"/>
      <c r="B411" s="30"/>
      <c r="C411" s="306"/>
      <c r="D411" s="31"/>
      <c r="E411" s="30"/>
      <c r="F411" s="13"/>
      <c r="G411" s="13"/>
      <c r="H411" s="13"/>
      <c r="I411" s="14"/>
      <c r="K411" s="468"/>
      <c r="L411" s="565"/>
      <c r="M411" s="547"/>
    </row>
    <row r="412" spans="1:13" s="25" customFormat="1" x14ac:dyDescent="0.2">
      <c r="A412" s="15"/>
      <c r="B412" s="30"/>
      <c r="C412" s="306"/>
      <c r="D412" s="31"/>
      <c r="E412" s="30"/>
      <c r="F412" s="13"/>
      <c r="G412" s="13"/>
      <c r="H412" s="13"/>
      <c r="I412" s="14"/>
      <c r="K412" s="468"/>
      <c r="L412" s="565"/>
      <c r="M412" s="547"/>
    </row>
    <row r="413" spans="1:13" s="25" customFormat="1" x14ac:dyDescent="0.2">
      <c r="A413" s="15"/>
      <c r="B413" s="30"/>
      <c r="C413" s="306"/>
      <c r="D413" s="31"/>
      <c r="E413" s="30"/>
      <c r="F413" s="13"/>
      <c r="G413" s="13"/>
      <c r="H413" s="13"/>
      <c r="I413" s="14"/>
      <c r="K413" s="468"/>
      <c r="L413" s="565"/>
      <c r="M413" s="547"/>
    </row>
    <row r="414" spans="1:13" s="25" customFormat="1" x14ac:dyDescent="0.2">
      <c r="A414" s="15"/>
      <c r="B414" s="30"/>
      <c r="C414" s="306"/>
      <c r="D414" s="31"/>
      <c r="E414" s="30"/>
      <c r="F414" s="13"/>
      <c r="G414" s="13"/>
      <c r="H414" s="13"/>
      <c r="I414" s="14"/>
      <c r="K414" s="468"/>
      <c r="L414" s="565"/>
      <c r="M414" s="547"/>
    </row>
    <row r="415" spans="1:13" s="25" customFormat="1" x14ac:dyDescent="0.2">
      <c r="A415" s="15"/>
      <c r="B415" s="30"/>
      <c r="C415" s="306"/>
      <c r="D415" s="31"/>
      <c r="E415" s="30"/>
      <c r="F415" s="13"/>
      <c r="G415" s="13"/>
      <c r="H415" s="13"/>
      <c r="I415" s="14"/>
      <c r="K415" s="468"/>
      <c r="L415" s="565"/>
      <c r="M415" s="547"/>
    </row>
    <row r="416" spans="1:13" s="25" customFormat="1" x14ac:dyDescent="0.2">
      <c r="A416" s="15"/>
      <c r="B416" s="30"/>
      <c r="C416" s="306"/>
      <c r="D416" s="31"/>
      <c r="E416" s="30"/>
      <c r="F416" s="13"/>
      <c r="G416" s="13"/>
      <c r="H416" s="13"/>
      <c r="I416" s="14"/>
      <c r="K416" s="468"/>
      <c r="L416" s="565"/>
      <c r="M416" s="547"/>
    </row>
    <row r="417" spans="1:13" s="25" customFormat="1" x14ac:dyDescent="0.2">
      <c r="A417" s="15"/>
      <c r="B417" s="30"/>
      <c r="C417" s="306"/>
      <c r="D417" s="31"/>
      <c r="E417" s="30"/>
      <c r="F417" s="13"/>
      <c r="G417" s="13"/>
      <c r="H417" s="13"/>
      <c r="I417" s="14"/>
      <c r="K417" s="468"/>
      <c r="L417" s="565"/>
      <c r="M417" s="547"/>
    </row>
    <row r="418" spans="1:13" s="25" customFormat="1" x14ac:dyDescent="0.2">
      <c r="A418" s="15"/>
      <c r="B418" s="30"/>
      <c r="C418" s="306"/>
      <c r="D418" s="31"/>
      <c r="E418" s="30"/>
      <c r="F418" s="13"/>
      <c r="G418" s="13"/>
      <c r="H418" s="13"/>
      <c r="I418" s="14"/>
      <c r="K418" s="468"/>
      <c r="L418" s="565"/>
      <c r="M418" s="547"/>
    </row>
    <row r="419" spans="1:13" s="25" customFormat="1" x14ac:dyDescent="0.2">
      <c r="A419" s="15"/>
      <c r="B419" s="30"/>
      <c r="C419" s="306"/>
      <c r="D419" s="31"/>
      <c r="E419" s="30"/>
      <c r="F419" s="13"/>
      <c r="G419" s="13"/>
      <c r="H419" s="13"/>
      <c r="I419" s="14"/>
      <c r="K419" s="468"/>
      <c r="L419" s="565"/>
      <c r="M419" s="547"/>
    </row>
    <row r="420" spans="1:13" s="25" customFormat="1" x14ac:dyDescent="0.2">
      <c r="A420" s="15"/>
      <c r="B420" s="30"/>
      <c r="C420" s="306"/>
      <c r="D420" s="31"/>
      <c r="E420" s="30"/>
      <c r="F420" s="13"/>
      <c r="G420" s="13"/>
      <c r="H420" s="13"/>
      <c r="I420" s="14"/>
      <c r="K420" s="468"/>
      <c r="L420" s="565"/>
      <c r="M420" s="547"/>
    </row>
    <row r="421" spans="1:13" s="25" customFormat="1" x14ac:dyDescent="0.2">
      <c r="A421" s="15"/>
      <c r="B421" s="30"/>
      <c r="C421" s="306"/>
      <c r="D421" s="31"/>
      <c r="E421" s="30"/>
      <c r="F421" s="13"/>
      <c r="G421" s="13"/>
      <c r="H421" s="13"/>
      <c r="I421" s="14"/>
      <c r="K421" s="468"/>
      <c r="L421" s="565"/>
      <c r="M421" s="547"/>
    </row>
    <row r="422" spans="1:13" s="25" customFormat="1" x14ac:dyDescent="0.2">
      <c r="A422" s="15"/>
      <c r="B422" s="30"/>
      <c r="C422" s="306"/>
      <c r="D422" s="31"/>
      <c r="E422" s="30"/>
      <c r="F422" s="13"/>
      <c r="G422" s="13"/>
      <c r="H422" s="13"/>
      <c r="I422" s="14"/>
      <c r="K422" s="468"/>
      <c r="L422" s="565"/>
      <c r="M422" s="547"/>
    </row>
    <row r="423" spans="1:13" s="25" customFormat="1" x14ac:dyDescent="0.2">
      <c r="A423" s="15"/>
      <c r="B423" s="30"/>
      <c r="C423" s="306"/>
      <c r="D423" s="31"/>
      <c r="E423" s="30"/>
      <c r="F423" s="13"/>
      <c r="G423" s="13"/>
      <c r="H423" s="13"/>
      <c r="I423" s="14"/>
      <c r="K423" s="468"/>
      <c r="L423" s="565"/>
      <c r="M423" s="547"/>
    </row>
    <row r="424" spans="1:13" s="25" customFormat="1" x14ac:dyDescent="0.2">
      <c r="A424" s="15"/>
      <c r="B424" s="30"/>
      <c r="C424" s="306"/>
      <c r="D424" s="31"/>
      <c r="E424" s="30"/>
      <c r="F424" s="13"/>
      <c r="G424" s="13"/>
      <c r="H424" s="13"/>
      <c r="I424" s="14"/>
      <c r="K424" s="468"/>
      <c r="L424" s="565"/>
      <c r="M424" s="547"/>
    </row>
    <row r="425" spans="1:13" s="25" customFormat="1" x14ac:dyDescent="0.2">
      <c r="A425" s="15"/>
      <c r="B425" s="30"/>
      <c r="C425" s="306"/>
      <c r="D425" s="31"/>
      <c r="E425" s="30"/>
      <c r="F425" s="13"/>
      <c r="G425" s="13"/>
      <c r="H425" s="13"/>
      <c r="I425" s="14"/>
      <c r="K425" s="468"/>
      <c r="L425" s="565"/>
      <c r="M425" s="547"/>
    </row>
    <row r="426" spans="1:13" s="25" customFormat="1" x14ac:dyDescent="0.2">
      <c r="A426" s="15"/>
      <c r="B426" s="30"/>
      <c r="C426" s="306"/>
      <c r="D426" s="31"/>
      <c r="E426" s="30"/>
      <c r="F426" s="13"/>
      <c r="G426" s="13"/>
      <c r="H426" s="13"/>
      <c r="I426" s="14"/>
      <c r="K426" s="468"/>
      <c r="L426" s="565"/>
      <c r="M426" s="547"/>
    </row>
    <row r="427" spans="1:13" s="25" customFormat="1" x14ac:dyDescent="0.2">
      <c r="A427" s="15"/>
      <c r="B427" s="30"/>
      <c r="C427" s="306"/>
      <c r="D427" s="31"/>
      <c r="E427" s="30"/>
      <c r="F427" s="13"/>
      <c r="G427" s="13"/>
      <c r="H427" s="13"/>
      <c r="I427" s="14"/>
      <c r="K427" s="468"/>
      <c r="L427" s="565"/>
      <c r="M427" s="547"/>
    </row>
    <row r="428" spans="1:13" s="25" customFormat="1" x14ac:dyDescent="0.2">
      <c r="A428" s="15"/>
      <c r="B428" s="30"/>
      <c r="C428" s="306"/>
      <c r="D428" s="31"/>
      <c r="E428" s="30"/>
      <c r="F428" s="13"/>
      <c r="G428" s="13"/>
      <c r="H428" s="13"/>
      <c r="I428" s="14"/>
      <c r="K428" s="468"/>
      <c r="L428" s="565"/>
      <c r="M428" s="547"/>
    </row>
    <row r="429" spans="1:13" s="25" customFormat="1" x14ac:dyDescent="0.2">
      <c r="A429" s="15"/>
      <c r="B429" s="30"/>
      <c r="C429" s="306"/>
      <c r="D429" s="31"/>
      <c r="E429" s="30"/>
      <c r="F429" s="13"/>
      <c r="G429" s="13"/>
      <c r="H429" s="13"/>
      <c r="I429" s="14"/>
      <c r="K429" s="468"/>
      <c r="L429" s="565"/>
      <c r="M429" s="547"/>
    </row>
    <row r="430" spans="1:13" s="25" customFormat="1" x14ac:dyDescent="0.2">
      <c r="A430" s="15"/>
      <c r="B430" s="30"/>
      <c r="C430" s="306"/>
      <c r="D430" s="31"/>
      <c r="E430" s="30"/>
      <c r="F430" s="13"/>
      <c r="G430" s="13"/>
      <c r="H430" s="13"/>
      <c r="I430" s="14"/>
      <c r="K430" s="468"/>
      <c r="L430" s="565"/>
      <c r="M430" s="547"/>
    </row>
    <row r="431" spans="1:13" s="25" customFormat="1" x14ac:dyDescent="0.2">
      <c r="A431" s="15"/>
      <c r="B431" s="30"/>
      <c r="C431" s="306"/>
      <c r="D431" s="31"/>
      <c r="E431" s="30"/>
      <c r="F431" s="13"/>
      <c r="G431" s="13"/>
      <c r="H431" s="13"/>
      <c r="I431" s="14"/>
      <c r="K431" s="468"/>
      <c r="L431" s="565"/>
      <c r="M431" s="547"/>
    </row>
    <row r="432" spans="1:13" s="25" customFormat="1" x14ac:dyDescent="0.2">
      <c r="A432" s="15"/>
      <c r="B432" s="30"/>
      <c r="C432" s="306"/>
      <c r="D432" s="31"/>
      <c r="E432" s="30"/>
      <c r="F432" s="13"/>
      <c r="G432" s="13"/>
      <c r="H432" s="13"/>
      <c r="I432" s="14"/>
      <c r="K432" s="468"/>
      <c r="L432" s="565"/>
      <c r="M432" s="547"/>
    </row>
    <row r="433" spans="1:13" s="25" customFormat="1" x14ac:dyDescent="0.2">
      <c r="A433" s="15"/>
      <c r="B433" s="30"/>
      <c r="C433" s="306"/>
      <c r="D433" s="31"/>
      <c r="E433" s="30"/>
      <c r="F433" s="13"/>
      <c r="G433" s="13"/>
      <c r="H433" s="13"/>
      <c r="I433" s="14"/>
      <c r="K433" s="468"/>
      <c r="L433" s="565"/>
      <c r="M433" s="547"/>
    </row>
    <row r="434" spans="1:13" s="25" customFormat="1" x14ac:dyDescent="0.2">
      <c r="A434" s="15"/>
      <c r="B434" s="30"/>
      <c r="C434" s="306"/>
      <c r="D434" s="31"/>
      <c r="E434" s="30"/>
      <c r="F434" s="13"/>
      <c r="G434" s="13"/>
      <c r="H434" s="13"/>
      <c r="I434" s="14"/>
      <c r="K434" s="468"/>
      <c r="L434" s="565"/>
      <c r="M434" s="547"/>
    </row>
    <row r="435" spans="1:13" s="25" customFormat="1" x14ac:dyDescent="0.2">
      <c r="A435" s="15"/>
      <c r="B435" s="30"/>
      <c r="C435" s="306"/>
      <c r="D435" s="31"/>
      <c r="E435" s="30"/>
      <c r="F435" s="13"/>
      <c r="G435" s="13"/>
      <c r="H435" s="13"/>
      <c r="I435" s="14"/>
      <c r="K435" s="468"/>
      <c r="L435" s="565"/>
      <c r="M435" s="547"/>
    </row>
    <row r="436" spans="1:13" s="25" customFormat="1" x14ac:dyDescent="0.2">
      <c r="A436" s="15"/>
      <c r="B436" s="30"/>
      <c r="C436" s="306"/>
      <c r="D436" s="31"/>
      <c r="E436" s="30"/>
      <c r="F436" s="13"/>
      <c r="G436" s="13"/>
      <c r="H436" s="13"/>
      <c r="I436" s="14"/>
      <c r="K436" s="468"/>
      <c r="L436" s="565"/>
      <c r="M436" s="547"/>
    </row>
    <row r="437" spans="1:13" s="25" customFormat="1" x14ac:dyDescent="0.2">
      <c r="A437" s="15"/>
      <c r="B437" s="30"/>
      <c r="C437" s="306"/>
      <c r="D437" s="31"/>
      <c r="E437" s="30"/>
      <c r="F437" s="13"/>
      <c r="G437" s="13"/>
      <c r="H437" s="13"/>
      <c r="I437" s="14"/>
      <c r="K437" s="468"/>
      <c r="L437" s="565"/>
      <c r="M437" s="547"/>
    </row>
    <row r="438" spans="1:13" s="25" customFormat="1" x14ac:dyDescent="0.2">
      <c r="A438" s="15"/>
      <c r="B438" s="30"/>
      <c r="C438" s="306"/>
      <c r="D438" s="31"/>
      <c r="E438" s="30"/>
      <c r="F438" s="13"/>
      <c r="G438" s="13"/>
      <c r="H438" s="13"/>
      <c r="I438" s="14"/>
      <c r="K438" s="468"/>
      <c r="L438" s="565"/>
      <c r="M438" s="547"/>
    </row>
    <row r="439" spans="1:13" s="25" customFormat="1" x14ac:dyDescent="0.2">
      <c r="A439" s="15"/>
      <c r="B439" s="30"/>
      <c r="C439" s="306"/>
      <c r="D439" s="31"/>
      <c r="E439" s="30"/>
      <c r="F439" s="13"/>
      <c r="G439" s="13"/>
      <c r="H439" s="13"/>
      <c r="I439" s="14"/>
      <c r="K439" s="468"/>
      <c r="L439" s="565"/>
      <c r="M439" s="547"/>
    </row>
    <row r="440" spans="1:13" s="25" customFormat="1" x14ac:dyDescent="0.2">
      <c r="A440" s="15"/>
      <c r="B440" s="30"/>
      <c r="C440" s="306"/>
      <c r="D440" s="31"/>
      <c r="E440" s="30"/>
      <c r="F440" s="13"/>
      <c r="G440" s="13"/>
      <c r="H440" s="13"/>
      <c r="I440" s="14"/>
      <c r="K440" s="468"/>
      <c r="L440" s="565"/>
      <c r="M440" s="547"/>
    </row>
    <row r="441" spans="1:13" s="25" customFormat="1" x14ac:dyDescent="0.2">
      <c r="A441" s="15"/>
      <c r="B441" s="30"/>
      <c r="C441" s="306"/>
      <c r="D441" s="31"/>
      <c r="E441" s="30"/>
      <c r="F441" s="13"/>
      <c r="G441" s="13"/>
      <c r="H441" s="13"/>
      <c r="I441" s="14"/>
      <c r="K441" s="468"/>
      <c r="L441" s="565"/>
      <c r="M441" s="547"/>
    </row>
    <row r="442" spans="1:13" s="25" customFormat="1" x14ac:dyDescent="0.2">
      <c r="A442" s="15"/>
      <c r="B442" s="30"/>
      <c r="C442" s="306"/>
      <c r="D442" s="31"/>
      <c r="E442" s="30"/>
      <c r="F442" s="13"/>
      <c r="G442" s="13"/>
      <c r="H442" s="13"/>
      <c r="I442" s="14"/>
      <c r="K442" s="468"/>
      <c r="L442" s="565"/>
      <c r="M442" s="547"/>
    </row>
    <row r="443" spans="1:13" s="25" customFormat="1" x14ac:dyDescent="0.2">
      <c r="A443" s="15"/>
      <c r="B443" s="30"/>
      <c r="C443" s="306"/>
      <c r="D443" s="31"/>
      <c r="E443" s="30"/>
      <c r="F443" s="13"/>
      <c r="G443" s="13"/>
      <c r="H443" s="13"/>
      <c r="I443" s="14"/>
      <c r="K443" s="468"/>
      <c r="L443" s="565"/>
      <c r="M443" s="547"/>
    </row>
    <row r="444" spans="1:13" s="25" customFormat="1" x14ac:dyDescent="0.2">
      <c r="A444" s="15"/>
      <c r="B444" s="30"/>
      <c r="C444" s="306"/>
      <c r="D444" s="31"/>
      <c r="E444" s="30"/>
      <c r="F444" s="13"/>
      <c r="G444" s="13"/>
      <c r="H444" s="13"/>
      <c r="I444" s="14"/>
      <c r="K444" s="468"/>
      <c r="L444" s="565"/>
      <c r="M444" s="547"/>
    </row>
    <row r="445" spans="1:13" s="25" customFormat="1" x14ac:dyDescent="0.2">
      <c r="A445" s="15"/>
      <c r="B445" s="30"/>
      <c r="C445" s="306"/>
      <c r="D445" s="31"/>
      <c r="E445" s="30"/>
      <c r="F445" s="13"/>
      <c r="G445" s="13"/>
      <c r="H445" s="13"/>
      <c r="I445" s="14"/>
      <c r="K445" s="468"/>
      <c r="L445" s="565"/>
      <c r="M445" s="547"/>
    </row>
    <row r="446" spans="1:13" s="25" customFormat="1" x14ac:dyDescent="0.2">
      <c r="A446" s="15"/>
      <c r="B446" s="30"/>
      <c r="C446" s="306"/>
      <c r="D446" s="31"/>
      <c r="E446" s="30"/>
      <c r="F446" s="13"/>
      <c r="G446" s="13"/>
      <c r="H446" s="13"/>
      <c r="I446" s="14"/>
      <c r="K446" s="468"/>
      <c r="L446" s="565"/>
      <c r="M446" s="547"/>
    </row>
    <row r="447" spans="1:13" s="25" customFormat="1" x14ac:dyDescent="0.2">
      <c r="A447" s="15"/>
      <c r="B447" s="30"/>
      <c r="C447" s="306"/>
      <c r="D447" s="31"/>
      <c r="E447" s="30"/>
      <c r="F447" s="13"/>
      <c r="G447" s="13"/>
      <c r="H447" s="13"/>
      <c r="I447" s="14"/>
      <c r="K447" s="468"/>
      <c r="L447" s="565"/>
      <c r="M447" s="547"/>
    </row>
    <row r="448" spans="1:13" s="25" customFormat="1" x14ac:dyDescent="0.2">
      <c r="A448" s="15"/>
      <c r="B448" s="30"/>
      <c r="C448" s="306"/>
      <c r="D448" s="31"/>
      <c r="E448" s="30"/>
      <c r="F448" s="13"/>
      <c r="G448" s="13"/>
      <c r="H448" s="13"/>
      <c r="I448" s="14"/>
      <c r="K448" s="468"/>
      <c r="L448" s="565"/>
      <c r="M448" s="547"/>
    </row>
    <row r="449" spans="1:13" s="25" customFormat="1" x14ac:dyDescent="0.2">
      <c r="A449" s="15"/>
      <c r="B449" s="30"/>
      <c r="C449" s="306"/>
      <c r="D449" s="31"/>
      <c r="E449" s="30"/>
      <c r="F449" s="13"/>
      <c r="G449" s="13"/>
      <c r="H449" s="13"/>
      <c r="I449" s="14"/>
      <c r="K449" s="468"/>
      <c r="L449" s="565"/>
      <c r="M449" s="547"/>
    </row>
    <row r="450" spans="1:13" s="25" customFormat="1" x14ac:dyDescent="0.2">
      <c r="A450" s="15"/>
      <c r="B450" s="30"/>
      <c r="C450" s="306"/>
      <c r="D450" s="31"/>
      <c r="E450" s="30"/>
      <c r="F450" s="13"/>
      <c r="G450" s="13"/>
      <c r="H450" s="13"/>
      <c r="I450" s="14"/>
      <c r="K450" s="468"/>
      <c r="L450" s="565"/>
      <c r="M450" s="547"/>
    </row>
    <row r="451" spans="1:13" s="25" customFormat="1" x14ac:dyDescent="0.2">
      <c r="A451" s="15"/>
      <c r="B451" s="30"/>
      <c r="C451" s="306"/>
      <c r="D451" s="31"/>
      <c r="E451" s="30"/>
      <c r="F451" s="13"/>
      <c r="G451" s="13"/>
      <c r="H451" s="13"/>
      <c r="I451" s="14"/>
      <c r="K451" s="468"/>
      <c r="L451" s="565"/>
      <c r="M451" s="547"/>
    </row>
    <row r="452" spans="1:13" s="25" customFormat="1" x14ac:dyDescent="0.2">
      <c r="A452" s="15"/>
      <c r="B452" s="30"/>
      <c r="C452" s="306"/>
      <c r="D452" s="31"/>
      <c r="E452" s="30"/>
      <c r="F452" s="13"/>
      <c r="G452" s="13"/>
      <c r="H452" s="13"/>
      <c r="I452" s="14"/>
      <c r="K452" s="468"/>
      <c r="L452" s="565"/>
      <c r="M452" s="547"/>
    </row>
    <row r="453" spans="1:13" s="25" customFormat="1" x14ac:dyDescent="0.2">
      <c r="A453" s="15"/>
      <c r="B453" s="30"/>
      <c r="C453" s="306"/>
      <c r="D453" s="31"/>
      <c r="E453" s="30"/>
      <c r="F453" s="13"/>
      <c r="G453" s="13"/>
      <c r="H453" s="13"/>
      <c r="I453" s="14"/>
      <c r="K453" s="468"/>
      <c r="L453" s="565"/>
      <c r="M453" s="547"/>
    </row>
    <row r="454" spans="1:13" s="25" customFormat="1" x14ac:dyDescent="0.2">
      <c r="A454" s="15"/>
      <c r="B454" s="30"/>
      <c r="C454" s="306"/>
      <c r="D454" s="31"/>
      <c r="E454" s="30"/>
      <c r="F454" s="13"/>
      <c r="G454" s="13"/>
      <c r="H454" s="13"/>
      <c r="I454" s="14"/>
      <c r="K454" s="468"/>
      <c r="L454" s="565"/>
      <c r="M454" s="547"/>
    </row>
    <row r="455" spans="1:13" s="25" customFormat="1" x14ac:dyDescent="0.2">
      <c r="A455" s="15"/>
      <c r="B455" s="30"/>
      <c r="C455" s="306"/>
      <c r="D455" s="31"/>
      <c r="E455" s="30"/>
      <c r="F455" s="13"/>
      <c r="G455" s="13"/>
      <c r="H455" s="13"/>
      <c r="I455" s="14"/>
      <c r="K455" s="468"/>
      <c r="L455" s="565"/>
      <c r="M455" s="547"/>
    </row>
    <row r="456" spans="1:13" s="25" customFormat="1" x14ac:dyDescent="0.2">
      <c r="A456" s="15"/>
      <c r="B456" s="30"/>
      <c r="C456" s="306"/>
      <c r="D456" s="31"/>
      <c r="E456" s="30"/>
      <c r="F456" s="13"/>
      <c r="G456" s="13"/>
      <c r="H456" s="13"/>
      <c r="I456" s="14"/>
      <c r="K456" s="468"/>
      <c r="L456" s="565"/>
      <c r="M456" s="547"/>
    </row>
    <row r="457" spans="1:13" s="25" customFormat="1" x14ac:dyDescent="0.2">
      <c r="A457" s="15"/>
      <c r="B457" s="30"/>
      <c r="C457" s="306"/>
      <c r="D457" s="31"/>
      <c r="E457" s="30"/>
      <c r="F457" s="13"/>
      <c r="G457" s="13"/>
      <c r="H457" s="13"/>
      <c r="I457" s="14"/>
      <c r="K457" s="468"/>
      <c r="L457" s="565"/>
      <c r="M457" s="547"/>
    </row>
    <row r="458" spans="1:13" s="25" customFormat="1" x14ac:dyDescent="0.2">
      <c r="A458" s="15"/>
      <c r="B458" s="30"/>
      <c r="C458" s="306"/>
      <c r="D458" s="31"/>
      <c r="E458" s="30"/>
      <c r="F458" s="13"/>
      <c r="G458" s="13"/>
      <c r="H458" s="13"/>
      <c r="I458" s="14"/>
      <c r="K458" s="468"/>
      <c r="L458" s="565"/>
      <c r="M458" s="547"/>
    </row>
    <row r="459" spans="1:13" s="25" customFormat="1" x14ac:dyDescent="0.2">
      <c r="A459" s="15"/>
      <c r="B459" s="30"/>
      <c r="C459" s="306"/>
      <c r="D459" s="31"/>
      <c r="E459" s="30"/>
      <c r="F459" s="13"/>
      <c r="G459" s="13"/>
      <c r="H459" s="13"/>
      <c r="I459" s="14"/>
      <c r="K459" s="468"/>
      <c r="L459" s="565"/>
      <c r="M459" s="547"/>
    </row>
    <row r="460" spans="1:13" s="25" customFormat="1" x14ac:dyDescent="0.2">
      <c r="A460" s="15"/>
      <c r="B460" s="30"/>
      <c r="C460" s="306"/>
      <c r="D460" s="31"/>
      <c r="E460" s="30"/>
      <c r="F460" s="13"/>
      <c r="G460" s="13"/>
      <c r="H460" s="13"/>
      <c r="I460" s="14"/>
      <c r="K460" s="468"/>
      <c r="L460" s="565"/>
      <c r="M460" s="547"/>
    </row>
    <row r="461" spans="1:13" s="25" customFormat="1" x14ac:dyDescent="0.2">
      <c r="A461" s="15"/>
      <c r="B461" s="30"/>
      <c r="C461" s="306"/>
      <c r="D461" s="31"/>
      <c r="E461" s="30"/>
      <c r="F461" s="13"/>
      <c r="G461" s="13"/>
      <c r="H461" s="13"/>
      <c r="I461" s="14"/>
      <c r="K461" s="468"/>
      <c r="L461" s="565"/>
      <c r="M461" s="547"/>
    </row>
    <row r="462" spans="1:13" s="25" customFormat="1" x14ac:dyDescent="0.2">
      <c r="A462" s="15"/>
      <c r="B462" s="30"/>
      <c r="C462" s="306"/>
      <c r="D462" s="31"/>
      <c r="E462" s="30"/>
      <c r="F462" s="13"/>
      <c r="G462" s="13"/>
      <c r="H462" s="13"/>
      <c r="I462" s="14"/>
      <c r="K462" s="468"/>
      <c r="L462" s="565"/>
      <c r="M462" s="547"/>
    </row>
    <row r="463" spans="1:13" s="25" customFormat="1" x14ac:dyDescent="0.2">
      <c r="A463" s="15"/>
      <c r="B463" s="30"/>
      <c r="C463" s="306"/>
      <c r="D463" s="31"/>
      <c r="E463" s="30"/>
      <c r="F463" s="13"/>
      <c r="G463" s="13"/>
      <c r="H463" s="13"/>
      <c r="I463" s="14"/>
      <c r="K463" s="468"/>
      <c r="L463" s="565"/>
      <c r="M463" s="547"/>
    </row>
    <row r="464" spans="1:13" s="25" customFormat="1" x14ac:dyDescent="0.2">
      <c r="A464" s="15"/>
      <c r="B464" s="30"/>
      <c r="C464" s="306"/>
      <c r="D464" s="31"/>
      <c r="E464" s="30"/>
      <c r="F464" s="13"/>
      <c r="G464" s="13"/>
      <c r="H464" s="13"/>
      <c r="I464" s="14"/>
      <c r="K464" s="468"/>
      <c r="L464" s="565"/>
      <c r="M464" s="547"/>
    </row>
    <row r="465" spans="1:13" s="25" customFormat="1" x14ac:dyDescent="0.2">
      <c r="A465" s="15"/>
      <c r="B465" s="30"/>
      <c r="C465" s="306"/>
      <c r="D465" s="31"/>
      <c r="E465" s="30"/>
      <c r="F465" s="13"/>
      <c r="G465" s="13"/>
      <c r="H465" s="13"/>
      <c r="I465" s="14"/>
      <c r="K465" s="468"/>
      <c r="L465" s="565"/>
      <c r="M465" s="547"/>
    </row>
    <row r="466" spans="1:13" s="25" customFormat="1" x14ac:dyDescent="0.2">
      <c r="A466" s="15"/>
      <c r="B466" s="30"/>
      <c r="C466" s="306"/>
      <c r="D466" s="31"/>
      <c r="E466" s="30"/>
      <c r="F466" s="13"/>
      <c r="G466" s="13"/>
      <c r="H466" s="13"/>
      <c r="I466" s="14"/>
      <c r="K466" s="468"/>
      <c r="L466" s="565"/>
      <c r="M466" s="547"/>
    </row>
    <row r="467" spans="1:13" s="25" customFormat="1" x14ac:dyDescent="0.2">
      <c r="A467" s="15"/>
      <c r="B467" s="30"/>
      <c r="C467" s="306"/>
      <c r="D467" s="31"/>
      <c r="E467" s="30"/>
      <c r="F467" s="13"/>
      <c r="G467" s="13"/>
      <c r="H467" s="13"/>
      <c r="I467" s="14"/>
      <c r="K467" s="468"/>
      <c r="L467" s="565"/>
      <c r="M467" s="547"/>
    </row>
    <row r="468" spans="1:13" s="25" customFormat="1" x14ac:dyDescent="0.2">
      <c r="A468" s="15"/>
      <c r="B468" s="30"/>
      <c r="C468" s="306"/>
      <c r="D468" s="31"/>
      <c r="E468" s="30"/>
      <c r="F468" s="13"/>
      <c r="G468" s="13"/>
      <c r="H468" s="13"/>
      <c r="I468" s="14"/>
      <c r="K468" s="468"/>
      <c r="L468" s="565"/>
      <c r="M468" s="547"/>
    </row>
    <row r="469" spans="1:13" s="25" customFormat="1" x14ac:dyDescent="0.2">
      <c r="A469" s="15"/>
      <c r="B469" s="30"/>
      <c r="C469" s="306"/>
      <c r="D469" s="31"/>
      <c r="E469" s="30"/>
      <c r="F469" s="13"/>
      <c r="G469" s="13"/>
      <c r="H469" s="13"/>
      <c r="I469" s="14"/>
      <c r="K469" s="468"/>
      <c r="L469" s="565"/>
      <c r="M469" s="547"/>
    </row>
    <row r="470" spans="1:13" s="25" customFormat="1" x14ac:dyDescent="0.2">
      <c r="A470" s="15"/>
      <c r="B470" s="30"/>
      <c r="C470" s="306"/>
      <c r="D470" s="31"/>
      <c r="E470" s="30"/>
      <c r="F470" s="13"/>
      <c r="G470" s="13"/>
      <c r="H470" s="13"/>
      <c r="I470" s="14"/>
      <c r="K470" s="468"/>
      <c r="L470" s="565"/>
      <c r="M470" s="547"/>
    </row>
    <row r="471" spans="1:13" s="25" customFormat="1" x14ac:dyDescent="0.2">
      <c r="A471" s="15"/>
      <c r="B471" s="30"/>
      <c r="C471" s="306"/>
      <c r="D471" s="31"/>
      <c r="E471" s="30"/>
      <c r="F471" s="13"/>
      <c r="G471" s="13"/>
      <c r="H471" s="13"/>
      <c r="I471" s="14"/>
      <c r="K471" s="468"/>
      <c r="L471" s="565"/>
      <c r="M471" s="547"/>
    </row>
    <row r="472" spans="1:13" s="25" customFormat="1" x14ac:dyDescent="0.2">
      <c r="A472" s="15"/>
      <c r="B472" s="30"/>
      <c r="C472" s="306"/>
      <c r="D472" s="31"/>
      <c r="E472" s="30"/>
      <c r="F472" s="13"/>
      <c r="G472" s="13"/>
      <c r="H472" s="13"/>
      <c r="I472" s="14"/>
      <c r="K472" s="468"/>
      <c r="L472" s="565"/>
      <c r="M472" s="547"/>
    </row>
    <row r="473" spans="1:13" s="25" customFormat="1" x14ac:dyDescent="0.2">
      <c r="A473" s="15"/>
      <c r="B473" s="30"/>
      <c r="C473" s="306"/>
      <c r="D473" s="31"/>
      <c r="E473" s="30"/>
      <c r="F473" s="13"/>
      <c r="G473" s="13"/>
      <c r="H473" s="13"/>
      <c r="I473" s="14"/>
      <c r="K473" s="468"/>
      <c r="L473" s="565"/>
      <c r="M473" s="547"/>
    </row>
    <row r="474" spans="1:13" s="25" customFormat="1" x14ac:dyDescent="0.2">
      <c r="A474" s="15"/>
      <c r="B474" s="30"/>
      <c r="C474" s="306"/>
      <c r="D474" s="31"/>
      <c r="E474" s="30"/>
      <c r="F474" s="13"/>
      <c r="G474" s="13"/>
      <c r="H474" s="13"/>
      <c r="I474" s="14"/>
      <c r="K474" s="468"/>
      <c r="L474" s="565"/>
      <c r="M474" s="547"/>
    </row>
    <row r="475" spans="1:13" s="25" customFormat="1" x14ac:dyDescent="0.2">
      <c r="A475" s="15"/>
      <c r="B475" s="30"/>
      <c r="C475" s="306"/>
      <c r="D475" s="31"/>
      <c r="E475" s="30"/>
      <c r="F475" s="13"/>
      <c r="G475" s="13"/>
      <c r="H475" s="13"/>
      <c r="I475" s="14"/>
      <c r="K475" s="468"/>
      <c r="L475" s="565"/>
      <c r="M475" s="547"/>
    </row>
    <row r="476" spans="1:13" s="25" customFormat="1" x14ac:dyDescent="0.2">
      <c r="A476" s="15"/>
      <c r="B476" s="30"/>
      <c r="C476" s="306"/>
      <c r="D476" s="31"/>
      <c r="E476" s="30"/>
      <c r="F476" s="13"/>
      <c r="G476" s="13"/>
      <c r="H476" s="13"/>
      <c r="I476" s="14"/>
      <c r="K476" s="468"/>
      <c r="L476" s="565"/>
      <c r="M476" s="547"/>
    </row>
    <row r="477" spans="1:13" s="25" customFormat="1" x14ac:dyDescent="0.2">
      <c r="A477" s="15"/>
      <c r="B477" s="30"/>
      <c r="C477" s="306"/>
      <c r="D477" s="31"/>
      <c r="E477" s="30"/>
      <c r="F477" s="13"/>
      <c r="G477" s="13"/>
      <c r="H477" s="13"/>
      <c r="I477" s="14"/>
      <c r="K477" s="468"/>
      <c r="L477" s="565"/>
      <c r="M477" s="547"/>
    </row>
    <row r="478" spans="1:13" s="25" customFormat="1" x14ac:dyDescent="0.2">
      <c r="A478" s="15"/>
      <c r="B478" s="30"/>
      <c r="C478" s="306"/>
      <c r="D478" s="31"/>
      <c r="E478" s="30"/>
      <c r="F478" s="13"/>
      <c r="G478" s="13"/>
      <c r="H478" s="13"/>
      <c r="I478" s="14"/>
      <c r="K478" s="468"/>
      <c r="L478" s="565"/>
      <c r="M478" s="547"/>
    </row>
    <row r="479" spans="1:13" s="25" customFormat="1" x14ac:dyDescent="0.2">
      <c r="A479" s="15"/>
      <c r="B479" s="30"/>
      <c r="C479" s="306"/>
      <c r="D479" s="31"/>
      <c r="E479" s="30"/>
      <c r="F479" s="13"/>
      <c r="G479" s="13"/>
      <c r="H479" s="13"/>
      <c r="I479" s="14"/>
      <c r="K479" s="468"/>
      <c r="L479" s="565"/>
      <c r="M479" s="547"/>
    </row>
    <row r="480" spans="1:13" s="25" customFormat="1" x14ac:dyDescent="0.2">
      <c r="A480" s="15"/>
      <c r="B480" s="30"/>
      <c r="C480" s="306"/>
      <c r="D480" s="31"/>
      <c r="E480" s="30"/>
      <c r="F480" s="13"/>
      <c r="G480" s="13"/>
      <c r="H480" s="13"/>
      <c r="I480" s="14"/>
      <c r="K480" s="468"/>
      <c r="L480" s="565"/>
      <c r="M480" s="547"/>
    </row>
    <row r="481" spans="1:13" s="25" customFormat="1" x14ac:dyDescent="0.2">
      <c r="A481" s="15"/>
      <c r="B481" s="30"/>
      <c r="C481" s="306"/>
      <c r="D481" s="31"/>
      <c r="E481" s="30"/>
      <c r="F481" s="13"/>
      <c r="G481" s="13"/>
      <c r="H481" s="13"/>
      <c r="I481" s="14"/>
      <c r="K481" s="468"/>
      <c r="L481" s="565"/>
      <c r="M481" s="547"/>
    </row>
    <row r="482" spans="1:13" s="25" customFormat="1" x14ac:dyDescent="0.2">
      <c r="A482" s="15"/>
      <c r="B482" s="30"/>
      <c r="C482" s="306"/>
      <c r="D482" s="31"/>
      <c r="E482" s="30"/>
      <c r="F482" s="13"/>
      <c r="G482" s="13"/>
      <c r="H482" s="13"/>
      <c r="I482" s="14"/>
      <c r="K482" s="468"/>
      <c r="L482" s="565"/>
      <c r="M482" s="547"/>
    </row>
    <row r="483" spans="1:13" s="25" customFormat="1" x14ac:dyDescent="0.2">
      <c r="A483" s="15"/>
      <c r="B483" s="30"/>
      <c r="C483" s="306"/>
      <c r="D483" s="31"/>
      <c r="E483" s="30"/>
      <c r="F483" s="13"/>
      <c r="G483" s="13"/>
      <c r="H483" s="13"/>
      <c r="I483" s="14"/>
      <c r="K483" s="468"/>
      <c r="L483" s="565"/>
      <c r="M483" s="547"/>
    </row>
    <row r="484" spans="1:13" s="25" customFormat="1" x14ac:dyDescent="0.2">
      <c r="A484" s="15"/>
      <c r="B484" s="30"/>
      <c r="C484" s="306"/>
      <c r="D484" s="31"/>
      <c r="E484" s="30"/>
      <c r="F484" s="13"/>
      <c r="G484" s="13"/>
      <c r="H484" s="13"/>
      <c r="I484" s="14"/>
      <c r="K484" s="468"/>
      <c r="L484" s="565"/>
      <c r="M484" s="547"/>
    </row>
    <row r="485" spans="1:13" s="25" customFormat="1" x14ac:dyDescent="0.2">
      <c r="A485" s="15"/>
      <c r="B485" s="30"/>
      <c r="C485" s="306"/>
      <c r="D485" s="31"/>
      <c r="E485" s="30"/>
      <c r="F485" s="13"/>
      <c r="G485" s="13"/>
      <c r="H485" s="13"/>
      <c r="I485" s="14"/>
      <c r="K485" s="468"/>
      <c r="L485" s="565"/>
      <c r="M485" s="547"/>
    </row>
    <row r="486" spans="1:13" s="25" customFormat="1" x14ac:dyDescent="0.2">
      <c r="A486" s="15"/>
      <c r="B486" s="30"/>
      <c r="C486" s="306"/>
      <c r="D486" s="31"/>
      <c r="E486" s="30"/>
      <c r="F486" s="13"/>
      <c r="G486" s="13"/>
      <c r="H486" s="13"/>
      <c r="I486" s="14"/>
      <c r="K486" s="468"/>
      <c r="L486" s="565"/>
      <c r="M486" s="547"/>
    </row>
    <row r="487" spans="1:13" s="25" customFormat="1" x14ac:dyDescent="0.2">
      <c r="A487" s="15"/>
      <c r="B487" s="30"/>
      <c r="C487" s="306"/>
      <c r="D487" s="31"/>
      <c r="E487" s="30"/>
      <c r="F487" s="13"/>
      <c r="G487" s="13"/>
      <c r="H487" s="13"/>
      <c r="I487" s="14"/>
      <c r="K487" s="468"/>
      <c r="L487" s="565"/>
      <c r="M487" s="547"/>
    </row>
    <row r="488" spans="1:13" s="25" customFormat="1" x14ac:dyDescent="0.2">
      <c r="A488" s="15"/>
      <c r="B488" s="30"/>
      <c r="C488" s="306"/>
      <c r="D488" s="31"/>
      <c r="E488" s="30"/>
      <c r="F488" s="13"/>
      <c r="G488" s="13"/>
      <c r="H488" s="13"/>
      <c r="I488" s="14"/>
      <c r="K488" s="468"/>
      <c r="L488" s="565"/>
      <c r="M488" s="547"/>
    </row>
    <row r="489" spans="1:13" s="25" customFormat="1" x14ac:dyDescent="0.2">
      <c r="A489" s="15"/>
      <c r="B489" s="30"/>
      <c r="C489" s="306"/>
      <c r="D489" s="31"/>
      <c r="E489" s="30"/>
      <c r="F489" s="13"/>
      <c r="G489" s="13"/>
      <c r="H489" s="13"/>
      <c r="I489" s="14"/>
      <c r="K489" s="468"/>
      <c r="L489" s="565"/>
      <c r="M489" s="547"/>
    </row>
    <row r="490" spans="1:13" s="25" customFormat="1" x14ac:dyDescent="0.2">
      <c r="A490" s="15"/>
      <c r="B490" s="30"/>
      <c r="C490" s="306"/>
      <c r="D490" s="31"/>
      <c r="E490" s="30"/>
      <c r="F490" s="13"/>
      <c r="G490" s="13"/>
      <c r="H490" s="13"/>
      <c r="I490" s="14"/>
      <c r="K490" s="468"/>
      <c r="L490" s="565"/>
      <c r="M490" s="547"/>
    </row>
    <row r="491" spans="1:13" s="25" customFormat="1" x14ac:dyDescent="0.2">
      <c r="A491" s="15"/>
      <c r="B491" s="30"/>
      <c r="C491" s="306"/>
      <c r="D491" s="31"/>
      <c r="E491" s="30"/>
      <c r="F491" s="13"/>
      <c r="G491" s="13"/>
      <c r="H491" s="13"/>
      <c r="I491" s="14"/>
      <c r="K491" s="468"/>
      <c r="L491" s="565"/>
      <c r="M491" s="547"/>
    </row>
    <row r="492" spans="1:13" s="25" customFormat="1" x14ac:dyDescent="0.2">
      <c r="A492" s="15"/>
      <c r="B492" s="30"/>
      <c r="C492" s="306"/>
      <c r="D492" s="31"/>
      <c r="E492" s="30"/>
      <c r="F492" s="13"/>
      <c r="G492" s="13"/>
      <c r="H492" s="13"/>
      <c r="I492" s="14"/>
      <c r="K492" s="468"/>
      <c r="L492" s="565"/>
      <c r="M492" s="547"/>
    </row>
    <row r="493" spans="1:13" s="25" customFormat="1" x14ac:dyDescent="0.2">
      <c r="A493" s="15"/>
      <c r="B493" s="30"/>
      <c r="C493" s="306"/>
      <c r="D493" s="31"/>
      <c r="E493" s="30"/>
      <c r="F493" s="13"/>
      <c r="G493" s="13"/>
      <c r="H493" s="13"/>
      <c r="I493" s="14"/>
      <c r="K493" s="468"/>
      <c r="L493" s="565"/>
      <c r="M493" s="547"/>
    </row>
    <row r="494" spans="1:13" s="25" customFormat="1" x14ac:dyDescent="0.2">
      <c r="A494" s="15"/>
      <c r="B494" s="30"/>
      <c r="C494" s="306"/>
      <c r="D494" s="31"/>
      <c r="E494" s="30"/>
      <c r="F494" s="13"/>
      <c r="G494" s="13"/>
      <c r="H494" s="13"/>
      <c r="I494" s="14"/>
      <c r="K494" s="468"/>
      <c r="L494" s="565"/>
      <c r="M494" s="547"/>
    </row>
    <row r="495" spans="1:13" s="25" customFormat="1" x14ac:dyDescent="0.2">
      <c r="A495" s="15"/>
      <c r="B495" s="30"/>
      <c r="C495" s="306"/>
      <c r="D495" s="31"/>
      <c r="E495" s="30"/>
      <c r="F495" s="13"/>
      <c r="G495" s="13"/>
      <c r="H495" s="13"/>
      <c r="I495" s="14"/>
      <c r="K495" s="468"/>
      <c r="L495" s="565"/>
      <c r="M495" s="547"/>
    </row>
    <row r="496" spans="1:13" s="25" customFormat="1" x14ac:dyDescent="0.2">
      <c r="A496" s="15"/>
      <c r="B496" s="30"/>
      <c r="C496" s="306"/>
      <c r="D496" s="31"/>
      <c r="E496" s="30"/>
      <c r="F496" s="13"/>
      <c r="G496" s="13"/>
      <c r="H496" s="13"/>
      <c r="I496" s="14"/>
      <c r="K496" s="468"/>
      <c r="L496" s="565"/>
      <c r="M496" s="547"/>
    </row>
    <row r="497" spans="1:13" s="25" customFormat="1" x14ac:dyDescent="0.2">
      <c r="A497" s="15"/>
      <c r="B497" s="30"/>
      <c r="C497" s="306"/>
      <c r="D497" s="31"/>
      <c r="E497" s="30"/>
      <c r="F497" s="13"/>
      <c r="G497" s="13"/>
      <c r="H497" s="13"/>
      <c r="I497" s="14"/>
      <c r="K497" s="468"/>
      <c r="L497" s="565"/>
      <c r="M497" s="547"/>
    </row>
    <row r="498" spans="1:13" s="25" customFormat="1" x14ac:dyDescent="0.2">
      <c r="A498" s="15"/>
      <c r="B498" s="30"/>
      <c r="C498" s="306"/>
      <c r="D498" s="31"/>
      <c r="E498" s="30"/>
      <c r="F498" s="13"/>
      <c r="G498" s="13"/>
      <c r="H498" s="13"/>
      <c r="I498" s="14"/>
      <c r="K498" s="468"/>
      <c r="L498" s="565"/>
      <c r="M498" s="547"/>
    </row>
    <row r="499" spans="1:13" s="25" customFormat="1" x14ac:dyDescent="0.2">
      <c r="A499" s="15"/>
      <c r="B499" s="30"/>
      <c r="C499" s="306"/>
      <c r="D499" s="31"/>
      <c r="E499" s="30"/>
      <c r="F499" s="13"/>
      <c r="G499" s="13"/>
      <c r="H499" s="13"/>
      <c r="I499" s="14"/>
      <c r="K499" s="468"/>
      <c r="L499" s="565"/>
      <c r="M499" s="547"/>
    </row>
    <row r="500" spans="1:13" s="25" customFormat="1" x14ac:dyDescent="0.2">
      <c r="A500" s="15"/>
      <c r="B500" s="30"/>
      <c r="C500" s="306"/>
      <c r="D500" s="31"/>
      <c r="E500" s="30"/>
      <c r="F500" s="13"/>
      <c r="G500" s="13"/>
      <c r="H500" s="13"/>
      <c r="I500" s="14"/>
      <c r="K500" s="468"/>
      <c r="L500" s="565"/>
      <c r="M500" s="547"/>
    </row>
    <row r="501" spans="1:13" s="25" customFormat="1" x14ac:dyDescent="0.2">
      <c r="A501" s="15"/>
      <c r="B501" s="30"/>
      <c r="C501" s="306"/>
      <c r="D501" s="31"/>
      <c r="E501" s="30"/>
      <c r="F501" s="13"/>
      <c r="G501" s="13"/>
      <c r="H501" s="13"/>
      <c r="I501" s="14"/>
      <c r="K501" s="468"/>
      <c r="L501" s="565"/>
      <c r="M501" s="547"/>
    </row>
    <row r="502" spans="1:13" s="25" customFormat="1" x14ac:dyDescent="0.2">
      <c r="A502" s="15"/>
      <c r="B502" s="30"/>
      <c r="C502" s="306"/>
      <c r="D502" s="31"/>
      <c r="E502" s="30"/>
      <c r="F502" s="13"/>
      <c r="G502" s="13"/>
      <c r="H502" s="13"/>
      <c r="I502" s="14"/>
      <c r="K502" s="468"/>
      <c r="L502" s="565"/>
      <c r="M502" s="547"/>
    </row>
    <row r="503" spans="1:13" s="25" customFormat="1" x14ac:dyDescent="0.2">
      <c r="A503" s="15"/>
      <c r="B503" s="30"/>
      <c r="C503" s="306"/>
      <c r="D503" s="31"/>
      <c r="E503" s="30"/>
      <c r="F503" s="13"/>
      <c r="G503" s="13"/>
      <c r="H503" s="13"/>
      <c r="I503" s="14"/>
      <c r="K503" s="468"/>
      <c r="L503" s="565"/>
      <c r="M503" s="547"/>
    </row>
    <row r="504" spans="1:13" s="25" customFormat="1" x14ac:dyDescent="0.2">
      <c r="A504" s="15"/>
      <c r="B504" s="30"/>
      <c r="C504" s="306"/>
      <c r="D504" s="31"/>
      <c r="E504" s="30"/>
      <c r="F504" s="13"/>
      <c r="G504" s="13"/>
      <c r="H504" s="13"/>
      <c r="I504" s="14"/>
      <c r="K504" s="468"/>
      <c r="L504" s="565"/>
      <c r="M504" s="547"/>
    </row>
    <row r="505" spans="1:13" s="25" customFormat="1" x14ac:dyDescent="0.2">
      <c r="A505" s="15"/>
      <c r="B505" s="30"/>
      <c r="C505" s="306"/>
      <c r="D505" s="31"/>
      <c r="E505" s="30"/>
      <c r="F505" s="13"/>
      <c r="G505" s="13"/>
      <c r="H505" s="13"/>
      <c r="I505" s="14"/>
      <c r="K505" s="468"/>
      <c r="L505" s="565"/>
      <c r="M505" s="547"/>
    </row>
    <row r="506" spans="1:13" s="25" customFormat="1" x14ac:dyDescent="0.2">
      <c r="A506" s="15"/>
      <c r="B506" s="30"/>
      <c r="C506" s="306"/>
      <c r="D506" s="31"/>
      <c r="E506" s="30"/>
      <c r="F506" s="13"/>
      <c r="G506" s="13"/>
      <c r="H506" s="13"/>
      <c r="I506" s="14"/>
      <c r="K506" s="468"/>
      <c r="L506" s="565"/>
      <c r="M506" s="547"/>
    </row>
    <row r="507" spans="1:13" s="25" customFormat="1" x14ac:dyDescent="0.2">
      <c r="A507" s="15"/>
      <c r="B507" s="30"/>
      <c r="C507" s="306"/>
      <c r="D507" s="31"/>
      <c r="E507" s="30"/>
      <c r="F507" s="13"/>
      <c r="G507" s="13"/>
      <c r="H507" s="13"/>
      <c r="I507" s="14"/>
      <c r="K507" s="468"/>
      <c r="L507" s="565"/>
      <c r="M507" s="547"/>
    </row>
    <row r="508" spans="1:13" s="25" customFormat="1" x14ac:dyDescent="0.2">
      <c r="A508" s="15"/>
      <c r="B508" s="30"/>
      <c r="C508" s="306"/>
      <c r="D508" s="31"/>
      <c r="E508" s="30"/>
      <c r="F508" s="13"/>
      <c r="G508" s="13"/>
      <c r="H508" s="13"/>
      <c r="I508" s="14"/>
      <c r="K508" s="468"/>
      <c r="L508" s="565"/>
      <c r="M508" s="547"/>
    </row>
    <row r="509" spans="1:13" s="25" customFormat="1" x14ac:dyDescent="0.2">
      <c r="A509" s="15"/>
      <c r="B509" s="30"/>
      <c r="C509" s="306"/>
      <c r="D509" s="31"/>
      <c r="E509" s="30"/>
      <c r="F509" s="13"/>
      <c r="G509" s="13"/>
      <c r="H509" s="13"/>
      <c r="I509" s="14"/>
      <c r="K509" s="468"/>
      <c r="L509" s="565"/>
      <c r="M509" s="547"/>
    </row>
    <row r="510" spans="1:13" s="25" customFormat="1" x14ac:dyDescent="0.2">
      <c r="A510" s="15"/>
      <c r="B510" s="30"/>
      <c r="C510" s="306"/>
      <c r="D510" s="31"/>
      <c r="E510" s="30"/>
      <c r="F510" s="13"/>
      <c r="G510" s="13"/>
      <c r="H510" s="13"/>
      <c r="I510" s="14"/>
      <c r="K510" s="468"/>
      <c r="L510" s="565"/>
      <c r="M510" s="547"/>
    </row>
    <row r="511" spans="1:13" s="25" customFormat="1" x14ac:dyDescent="0.2">
      <c r="A511" s="15"/>
      <c r="B511" s="30"/>
      <c r="C511" s="306"/>
      <c r="D511" s="31"/>
      <c r="E511" s="30"/>
      <c r="F511" s="13"/>
      <c r="G511" s="13"/>
      <c r="H511" s="13"/>
      <c r="I511" s="14"/>
      <c r="K511" s="468"/>
      <c r="L511" s="565"/>
      <c r="M511" s="547"/>
    </row>
    <row r="512" spans="1:13" s="25" customFormat="1" x14ac:dyDescent="0.2">
      <c r="A512" s="15"/>
      <c r="B512" s="30"/>
      <c r="C512" s="306"/>
      <c r="D512" s="31"/>
      <c r="E512" s="30"/>
      <c r="F512" s="13"/>
      <c r="G512" s="13"/>
      <c r="H512" s="13"/>
      <c r="I512" s="14"/>
      <c r="K512" s="468"/>
      <c r="L512" s="565"/>
      <c r="M512" s="547"/>
    </row>
    <row r="513" spans="1:13" s="25" customFormat="1" x14ac:dyDescent="0.2">
      <c r="A513" s="15"/>
      <c r="B513" s="30"/>
      <c r="C513" s="306"/>
      <c r="D513" s="31"/>
      <c r="E513" s="30"/>
      <c r="F513" s="13"/>
      <c r="G513" s="13"/>
      <c r="H513" s="13"/>
      <c r="I513" s="14"/>
      <c r="K513" s="468"/>
      <c r="L513" s="565"/>
      <c r="M513" s="547"/>
    </row>
    <row r="514" spans="1:13" s="25" customFormat="1" x14ac:dyDescent="0.2">
      <c r="A514" s="15"/>
      <c r="B514" s="30"/>
      <c r="C514" s="306"/>
      <c r="D514" s="31"/>
      <c r="E514" s="30"/>
      <c r="F514" s="13"/>
      <c r="G514" s="13"/>
      <c r="H514" s="13"/>
      <c r="I514" s="14"/>
      <c r="K514" s="468"/>
      <c r="L514" s="565"/>
      <c r="M514" s="547"/>
    </row>
    <row r="515" spans="1:13" s="25" customFormat="1" x14ac:dyDescent="0.2">
      <c r="A515" s="15"/>
      <c r="B515" s="30"/>
      <c r="C515" s="306"/>
      <c r="D515" s="31"/>
      <c r="E515" s="30"/>
      <c r="F515" s="13"/>
      <c r="G515" s="13"/>
      <c r="H515" s="13"/>
      <c r="I515" s="14"/>
      <c r="K515" s="468"/>
      <c r="L515" s="565"/>
      <c r="M515" s="547"/>
    </row>
    <row r="516" spans="1:13" s="25" customFormat="1" x14ac:dyDescent="0.2">
      <c r="A516" s="15"/>
      <c r="B516" s="30"/>
      <c r="C516" s="306"/>
      <c r="D516" s="31"/>
      <c r="E516" s="30"/>
      <c r="F516" s="13"/>
      <c r="G516" s="13"/>
      <c r="H516" s="13"/>
      <c r="I516" s="14"/>
      <c r="K516" s="468"/>
      <c r="L516" s="565"/>
      <c r="M516" s="547"/>
    </row>
    <row r="517" spans="1:13" s="25" customFormat="1" x14ac:dyDescent="0.2">
      <c r="A517" s="15"/>
      <c r="B517" s="30"/>
      <c r="C517" s="306"/>
      <c r="D517" s="31"/>
      <c r="E517" s="30"/>
      <c r="F517" s="13"/>
      <c r="G517" s="13"/>
      <c r="H517" s="13"/>
      <c r="I517" s="14"/>
      <c r="K517" s="468"/>
      <c r="L517" s="565"/>
      <c r="M517" s="547"/>
    </row>
    <row r="518" spans="1:13" s="25" customFormat="1" x14ac:dyDescent="0.2">
      <c r="A518" s="15"/>
      <c r="B518" s="30"/>
      <c r="C518" s="306"/>
      <c r="D518" s="31"/>
      <c r="E518" s="30"/>
      <c r="F518" s="13"/>
      <c r="G518" s="13"/>
      <c r="H518" s="13"/>
      <c r="I518" s="14"/>
      <c r="K518" s="468"/>
      <c r="L518" s="565"/>
      <c r="M518" s="547"/>
    </row>
    <row r="519" spans="1:13" s="25" customFormat="1" x14ac:dyDescent="0.2">
      <c r="A519" s="15"/>
      <c r="B519" s="30"/>
      <c r="C519" s="306"/>
      <c r="D519" s="31"/>
      <c r="E519" s="30"/>
      <c r="F519" s="13"/>
      <c r="G519" s="13"/>
      <c r="H519" s="13"/>
      <c r="I519" s="14"/>
      <c r="K519" s="468"/>
      <c r="L519" s="565"/>
      <c r="M519" s="547"/>
    </row>
    <row r="520" spans="1:13" s="25" customFormat="1" x14ac:dyDescent="0.2">
      <c r="A520" s="15"/>
      <c r="B520" s="30"/>
      <c r="C520" s="306"/>
      <c r="D520" s="31"/>
      <c r="E520" s="30"/>
      <c r="F520" s="13"/>
      <c r="G520" s="13"/>
      <c r="H520" s="13"/>
      <c r="I520" s="14"/>
      <c r="K520" s="468"/>
      <c r="L520" s="565"/>
      <c r="M520" s="547"/>
    </row>
    <row r="521" spans="1:13" s="25" customFormat="1" x14ac:dyDescent="0.2">
      <c r="A521" s="15"/>
      <c r="B521" s="30"/>
      <c r="C521" s="306"/>
      <c r="D521" s="31"/>
      <c r="E521" s="30"/>
      <c r="F521" s="13"/>
      <c r="G521" s="13"/>
      <c r="H521" s="13"/>
      <c r="I521" s="14"/>
      <c r="K521" s="468"/>
      <c r="L521" s="565"/>
      <c r="M521" s="547"/>
    </row>
    <row r="522" spans="1:13" s="25" customFormat="1" x14ac:dyDescent="0.2">
      <c r="A522" s="15"/>
      <c r="B522" s="30"/>
      <c r="C522" s="306"/>
      <c r="D522" s="31"/>
      <c r="E522" s="30"/>
      <c r="F522" s="13"/>
      <c r="G522" s="13"/>
      <c r="H522" s="13"/>
      <c r="I522" s="14"/>
      <c r="K522" s="468"/>
      <c r="L522" s="565"/>
      <c r="M522" s="547"/>
    </row>
    <row r="523" spans="1:13" s="25" customFormat="1" x14ac:dyDescent="0.2">
      <c r="A523" s="15"/>
      <c r="B523" s="30"/>
      <c r="C523" s="306"/>
      <c r="D523" s="31"/>
      <c r="E523" s="30"/>
      <c r="F523" s="13"/>
      <c r="G523" s="13"/>
      <c r="H523" s="13"/>
      <c r="I523" s="14"/>
      <c r="K523" s="468"/>
      <c r="L523" s="565"/>
      <c r="M523" s="547"/>
    </row>
    <row r="524" spans="1:13" s="25" customFormat="1" x14ac:dyDescent="0.2">
      <c r="A524" s="15"/>
      <c r="B524" s="30"/>
      <c r="C524" s="306"/>
      <c r="D524" s="31"/>
      <c r="E524" s="30"/>
      <c r="F524" s="13"/>
      <c r="G524" s="13"/>
      <c r="H524" s="13"/>
      <c r="I524" s="14"/>
      <c r="K524" s="468"/>
      <c r="L524" s="565"/>
      <c r="M524" s="547"/>
    </row>
    <row r="525" spans="1:13" s="25" customFormat="1" x14ac:dyDescent="0.2">
      <c r="A525" s="15"/>
      <c r="B525" s="30"/>
      <c r="C525" s="306"/>
      <c r="D525" s="31"/>
      <c r="E525" s="30"/>
      <c r="F525" s="13"/>
      <c r="G525" s="13"/>
      <c r="H525" s="13"/>
      <c r="I525" s="14"/>
      <c r="K525" s="468"/>
      <c r="L525" s="565"/>
      <c r="M525" s="547"/>
    </row>
    <row r="526" spans="1:13" s="25" customFormat="1" x14ac:dyDescent="0.2">
      <c r="A526" s="15"/>
      <c r="B526" s="30"/>
      <c r="C526" s="306"/>
      <c r="D526" s="31"/>
      <c r="E526" s="30"/>
      <c r="F526" s="13"/>
      <c r="G526" s="13"/>
      <c r="H526" s="13"/>
      <c r="I526" s="14"/>
      <c r="K526" s="468"/>
      <c r="L526" s="565"/>
      <c r="M526" s="547"/>
    </row>
    <row r="527" spans="1:13" s="25" customFormat="1" x14ac:dyDescent="0.2">
      <c r="A527" s="15"/>
      <c r="B527" s="30"/>
      <c r="C527" s="306"/>
      <c r="D527" s="31"/>
      <c r="E527" s="30"/>
      <c r="F527" s="13"/>
      <c r="G527" s="13"/>
      <c r="H527" s="13"/>
      <c r="I527" s="14"/>
      <c r="K527" s="468"/>
      <c r="L527" s="565"/>
      <c r="M527" s="547"/>
    </row>
    <row r="528" spans="1:13" s="25" customFormat="1" x14ac:dyDescent="0.2">
      <c r="A528" s="15"/>
      <c r="B528" s="30"/>
      <c r="C528" s="306"/>
      <c r="D528" s="31"/>
      <c r="E528" s="30"/>
      <c r="F528" s="13"/>
      <c r="G528" s="13"/>
      <c r="H528" s="13"/>
      <c r="I528" s="14"/>
      <c r="K528" s="468"/>
      <c r="L528" s="565"/>
      <c r="M528" s="547"/>
    </row>
    <row r="529" spans="1:13" s="25" customFormat="1" x14ac:dyDescent="0.2">
      <c r="A529" s="15"/>
      <c r="B529" s="30"/>
      <c r="C529" s="306"/>
      <c r="D529" s="31"/>
      <c r="E529" s="30"/>
      <c r="F529" s="13"/>
      <c r="G529" s="13"/>
      <c r="H529" s="13"/>
      <c r="I529" s="14"/>
      <c r="K529" s="468"/>
      <c r="L529" s="565"/>
      <c r="M529" s="547"/>
    </row>
    <row r="530" spans="1:13" s="25" customFormat="1" x14ac:dyDescent="0.2">
      <c r="A530" s="15"/>
      <c r="B530" s="30"/>
      <c r="C530" s="306"/>
      <c r="D530" s="31"/>
      <c r="E530" s="30"/>
      <c r="F530" s="13"/>
      <c r="G530" s="13"/>
      <c r="H530" s="13"/>
      <c r="I530" s="14"/>
      <c r="K530" s="468"/>
      <c r="L530" s="565"/>
      <c r="M530" s="547"/>
    </row>
    <row r="531" spans="1:13" s="25" customFormat="1" x14ac:dyDescent="0.2">
      <c r="A531" s="15"/>
      <c r="B531" s="30"/>
      <c r="C531" s="306"/>
      <c r="D531" s="31"/>
      <c r="E531" s="30"/>
      <c r="F531" s="13"/>
      <c r="G531" s="13"/>
      <c r="H531" s="13"/>
      <c r="I531" s="14"/>
      <c r="K531" s="468"/>
      <c r="L531" s="565"/>
      <c r="M531" s="547"/>
    </row>
    <row r="532" spans="1:13" s="25" customFormat="1" x14ac:dyDescent="0.2">
      <c r="A532" s="15"/>
      <c r="B532" s="30"/>
      <c r="C532" s="306"/>
      <c r="D532" s="31"/>
      <c r="E532" s="30"/>
      <c r="F532" s="13"/>
      <c r="G532" s="13"/>
      <c r="H532" s="13"/>
      <c r="I532" s="14"/>
      <c r="K532" s="468"/>
      <c r="L532" s="565"/>
      <c r="M532" s="547"/>
    </row>
    <row r="533" spans="1:13" s="25" customFormat="1" x14ac:dyDescent="0.2">
      <c r="A533" s="15"/>
      <c r="B533" s="30"/>
      <c r="C533" s="306"/>
      <c r="D533" s="31"/>
      <c r="E533" s="30"/>
      <c r="F533" s="13"/>
      <c r="G533" s="13"/>
      <c r="H533" s="13"/>
      <c r="I533" s="14"/>
      <c r="K533" s="468"/>
      <c r="L533" s="565"/>
      <c r="M533" s="547"/>
    </row>
    <row r="534" spans="1:13" s="25" customFormat="1" x14ac:dyDescent="0.2">
      <c r="A534" s="15"/>
      <c r="B534" s="30"/>
      <c r="C534" s="306"/>
      <c r="D534" s="31"/>
      <c r="E534" s="30"/>
      <c r="F534" s="13"/>
      <c r="G534" s="13"/>
      <c r="H534" s="13"/>
      <c r="I534" s="14"/>
      <c r="K534" s="468"/>
      <c r="L534" s="565"/>
      <c r="M534" s="547"/>
    </row>
    <row r="535" spans="1:13" s="25" customFormat="1" x14ac:dyDescent="0.2">
      <c r="A535" s="15"/>
      <c r="B535" s="30"/>
      <c r="C535" s="306"/>
      <c r="D535" s="31"/>
      <c r="E535" s="30"/>
      <c r="F535" s="13"/>
      <c r="G535" s="13"/>
      <c r="H535" s="13"/>
      <c r="I535" s="14"/>
      <c r="K535" s="468"/>
      <c r="L535" s="565"/>
      <c r="M535" s="547"/>
    </row>
    <row r="536" spans="1:13" s="25" customFormat="1" x14ac:dyDescent="0.2">
      <c r="A536" s="15"/>
      <c r="B536" s="30"/>
      <c r="C536" s="306"/>
      <c r="D536" s="31"/>
      <c r="E536" s="30"/>
      <c r="F536" s="13"/>
      <c r="G536" s="13"/>
      <c r="H536" s="13"/>
      <c r="I536" s="14"/>
      <c r="K536" s="468"/>
      <c r="L536" s="565"/>
      <c r="M536" s="547"/>
    </row>
    <row r="537" spans="1:13" s="25" customFormat="1" x14ac:dyDescent="0.2">
      <c r="A537" s="15"/>
      <c r="B537" s="30"/>
      <c r="C537" s="306"/>
      <c r="D537" s="31"/>
      <c r="E537" s="30"/>
      <c r="F537" s="13"/>
      <c r="G537" s="13"/>
      <c r="H537" s="13"/>
      <c r="I537" s="14"/>
      <c r="K537" s="468"/>
      <c r="L537" s="565"/>
      <c r="M537" s="547"/>
    </row>
    <row r="538" spans="1:13" s="25" customFormat="1" x14ac:dyDescent="0.2">
      <c r="A538" s="15"/>
      <c r="B538" s="30"/>
      <c r="C538" s="306"/>
      <c r="D538" s="31"/>
      <c r="E538" s="30"/>
      <c r="F538" s="13"/>
      <c r="G538" s="13"/>
      <c r="H538" s="13"/>
      <c r="I538" s="14"/>
      <c r="K538" s="468"/>
      <c r="L538" s="565"/>
      <c r="M538" s="547"/>
    </row>
    <row r="539" spans="1:13" s="25" customFormat="1" x14ac:dyDescent="0.2">
      <c r="A539" s="15"/>
      <c r="B539" s="30"/>
      <c r="C539" s="306"/>
      <c r="D539" s="31"/>
      <c r="E539" s="30"/>
      <c r="F539" s="13"/>
      <c r="G539" s="13"/>
      <c r="H539" s="13"/>
      <c r="I539" s="14"/>
      <c r="K539" s="468"/>
      <c r="L539" s="565"/>
      <c r="M539" s="547"/>
    </row>
    <row r="540" spans="1:13" s="25" customFormat="1" x14ac:dyDescent="0.2">
      <c r="A540" s="15"/>
      <c r="B540" s="30"/>
      <c r="C540" s="306"/>
      <c r="D540" s="31"/>
      <c r="E540" s="30"/>
      <c r="F540" s="13"/>
      <c r="G540" s="13"/>
      <c r="H540" s="13"/>
      <c r="I540" s="14"/>
      <c r="K540" s="468"/>
      <c r="L540" s="565"/>
      <c r="M540" s="547"/>
    </row>
    <row r="541" spans="1:13" s="25" customFormat="1" x14ac:dyDescent="0.2">
      <c r="A541" s="15"/>
      <c r="B541" s="30"/>
      <c r="C541" s="306"/>
      <c r="D541" s="31"/>
      <c r="E541" s="30"/>
      <c r="F541" s="13"/>
      <c r="G541" s="13"/>
      <c r="H541" s="13"/>
      <c r="I541" s="14"/>
      <c r="K541" s="468"/>
      <c r="L541" s="565"/>
      <c r="M541" s="547"/>
    </row>
    <row r="542" spans="1:13" s="25" customFormat="1" x14ac:dyDescent="0.2">
      <c r="A542" s="15"/>
      <c r="B542" s="30"/>
      <c r="C542" s="306"/>
      <c r="D542" s="31"/>
      <c r="E542" s="30"/>
      <c r="F542" s="13"/>
      <c r="G542" s="13"/>
      <c r="H542" s="13"/>
      <c r="I542" s="14"/>
      <c r="K542" s="468"/>
      <c r="L542" s="565"/>
      <c r="M542" s="547"/>
    </row>
    <row r="543" spans="1:13" s="25" customFormat="1" x14ac:dyDescent="0.2">
      <c r="A543" s="15"/>
      <c r="B543" s="30"/>
      <c r="C543" s="306"/>
      <c r="D543" s="31"/>
      <c r="E543" s="30"/>
      <c r="F543" s="13"/>
      <c r="G543" s="13"/>
      <c r="H543" s="13"/>
      <c r="I543" s="14"/>
      <c r="K543" s="468"/>
      <c r="L543" s="565"/>
      <c r="M543" s="547"/>
    </row>
    <row r="544" spans="1:13" s="25" customFormat="1" x14ac:dyDescent="0.2">
      <c r="A544" s="15"/>
      <c r="B544" s="30"/>
      <c r="C544" s="306"/>
      <c r="D544" s="31"/>
      <c r="E544" s="30"/>
      <c r="F544" s="13"/>
      <c r="G544" s="13"/>
      <c r="H544" s="13"/>
      <c r="I544" s="14"/>
      <c r="K544" s="468"/>
      <c r="L544" s="565"/>
      <c r="M544" s="547"/>
    </row>
    <row r="545" spans="1:13" s="25" customFormat="1" x14ac:dyDescent="0.2">
      <c r="A545" s="15"/>
      <c r="B545" s="30"/>
      <c r="C545" s="306"/>
      <c r="D545" s="31"/>
      <c r="E545" s="30"/>
      <c r="F545" s="13"/>
      <c r="G545" s="13"/>
      <c r="H545" s="13"/>
      <c r="I545" s="14"/>
      <c r="K545" s="468"/>
      <c r="L545" s="565"/>
      <c r="M545" s="547"/>
    </row>
    <row r="546" spans="1:13" s="25" customFormat="1" x14ac:dyDescent="0.2">
      <c r="A546" s="15"/>
      <c r="B546" s="30"/>
      <c r="C546" s="306"/>
      <c r="D546" s="31"/>
      <c r="E546" s="30"/>
      <c r="F546" s="13"/>
      <c r="G546" s="13"/>
      <c r="H546" s="13"/>
      <c r="I546" s="14"/>
      <c r="K546" s="468"/>
      <c r="L546" s="565"/>
      <c r="M546" s="547"/>
    </row>
    <row r="547" spans="1:13" s="25" customFormat="1" x14ac:dyDescent="0.2">
      <c r="A547" s="15"/>
      <c r="B547" s="30"/>
      <c r="C547" s="306"/>
      <c r="D547" s="31"/>
      <c r="E547" s="30"/>
      <c r="F547" s="13"/>
      <c r="G547" s="13"/>
      <c r="H547" s="13"/>
      <c r="I547" s="14"/>
      <c r="K547" s="468"/>
      <c r="L547" s="565"/>
      <c r="M547" s="547"/>
    </row>
    <row r="548" spans="1:13" s="25" customFormat="1" x14ac:dyDescent="0.2">
      <c r="A548" s="15"/>
      <c r="B548" s="30"/>
      <c r="C548" s="306"/>
      <c r="D548" s="31"/>
      <c r="E548" s="30"/>
      <c r="F548" s="13"/>
      <c r="G548" s="13"/>
      <c r="H548" s="13"/>
      <c r="I548" s="14"/>
      <c r="K548" s="468"/>
      <c r="L548" s="565"/>
      <c r="M548" s="547"/>
    </row>
    <row r="549" spans="1:13" s="25" customFormat="1" x14ac:dyDescent="0.2">
      <c r="A549" s="15"/>
      <c r="B549" s="30"/>
      <c r="C549" s="306"/>
      <c r="D549" s="31"/>
      <c r="E549" s="30"/>
      <c r="F549" s="13"/>
      <c r="G549" s="13"/>
      <c r="H549" s="13"/>
      <c r="I549" s="14"/>
      <c r="K549" s="468"/>
      <c r="L549" s="565"/>
      <c r="M549" s="547"/>
    </row>
    <row r="550" spans="1:13" s="25" customFormat="1" x14ac:dyDescent="0.2">
      <c r="A550" s="15"/>
      <c r="B550" s="30"/>
      <c r="C550" s="306"/>
      <c r="D550" s="31"/>
      <c r="E550" s="30"/>
      <c r="F550" s="13"/>
      <c r="G550" s="13"/>
      <c r="H550" s="13"/>
      <c r="I550" s="14"/>
      <c r="K550" s="468"/>
      <c r="L550" s="565"/>
      <c r="M550" s="547"/>
    </row>
    <row r="551" spans="1:13" s="25" customFormat="1" x14ac:dyDescent="0.2">
      <c r="A551" s="15"/>
      <c r="B551" s="30"/>
      <c r="C551" s="306"/>
      <c r="D551" s="31"/>
      <c r="E551" s="30"/>
      <c r="F551" s="13"/>
      <c r="G551" s="13"/>
      <c r="H551" s="13"/>
      <c r="I551" s="14"/>
      <c r="K551" s="468"/>
      <c r="L551" s="565"/>
      <c r="M551" s="547"/>
    </row>
    <row r="552" spans="1:13" s="25" customFormat="1" x14ac:dyDescent="0.2">
      <c r="A552" s="15"/>
      <c r="B552" s="30"/>
      <c r="C552" s="306"/>
      <c r="D552" s="31"/>
      <c r="E552" s="30"/>
      <c r="F552" s="13"/>
      <c r="G552" s="13"/>
      <c r="H552" s="13"/>
      <c r="I552" s="14"/>
      <c r="K552" s="468"/>
      <c r="L552" s="565"/>
      <c r="M552" s="547"/>
    </row>
    <row r="553" spans="1:13" s="25" customFormat="1" x14ac:dyDescent="0.2">
      <c r="A553" s="15"/>
      <c r="B553" s="30"/>
      <c r="C553" s="306"/>
      <c r="D553" s="31"/>
      <c r="E553" s="30"/>
      <c r="F553" s="13"/>
      <c r="G553" s="13"/>
      <c r="H553" s="13"/>
      <c r="I553" s="14"/>
      <c r="K553" s="468"/>
      <c r="L553" s="565"/>
      <c r="M553" s="547"/>
    </row>
    <row r="554" spans="1:13" s="25" customFormat="1" x14ac:dyDescent="0.2">
      <c r="A554" s="15"/>
      <c r="B554" s="30"/>
      <c r="C554" s="306"/>
      <c r="D554" s="31"/>
      <c r="E554" s="30"/>
      <c r="F554" s="13"/>
      <c r="G554" s="13"/>
      <c r="H554" s="13"/>
      <c r="I554" s="14"/>
      <c r="K554" s="468"/>
      <c r="L554" s="565"/>
      <c r="M554" s="547"/>
    </row>
    <row r="555" spans="1:13" s="25" customFormat="1" x14ac:dyDescent="0.2">
      <c r="A555" s="15"/>
      <c r="B555" s="30"/>
      <c r="C555" s="306"/>
      <c r="D555" s="31"/>
      <c r="E555" s="30"/>
      <c r="F555" s="13"/>
      <c r="G555" s="13"/>
      <c r="H555" s="13"/>
      <c r="I555" s="14"/>
      <c r="K555" s="468"/>
      <c r="L555" s="565"/>
      <c r="M555" s="547"/>
    </row>
    <row r="556" spans="1:13" s="25" customFormat="1" x14ac:dyDescent="0.2">
      <c r="A556" s="15"/>
      <c r="B556" s="30"/>
      <c r="C556" s="306"/>
      <c r="D556" s="31"/>
      <c r="E556" s="30"/>
      <c r="F556" s="13"/>
      <c r="G556" s="13"/>
      <c r="H556" s="13"/>
      <c r="I556" s="14"/>
      <c r="K556" s="468"/>
      <c r="L556" s="565"/>
      <c r="M556" s="547"/>
    </row>
    <row r="557" spans="1:13" s="25" customFormat="1" x14ac:dyDescent="0.2">
      <c r="A557" s="15"/>
      <c r="B557" s="30"/>
      <c r="C557" s="306"/>
      <c r="D557" s="31"/>
      <c r="E557" s="30"/>
      <c r="F557" s="13"/>
      <c r="G557" s="13"/>
      <c r="H557" s="13"/>
      <c r="I557" s="14"/>
      <c r="K557" s="468"/>
      <c r="L557" s="565"/>
      <c r="M557" s="547"/>
    </row>
    <row r="558" spans="1:13" s="25" customFormat="1" x14ac:dyDescent="0.2">
      <c r="A558" s="15"/>
      <c r="B558" s="30"/>
      <c r="C558" s="306"/>
      <c r="D558" s="31"/>
      <c r="E558" s="30"/>
      <c r="F558" s="13"/>
      <c r="G558" s="13"/>
      <c r="H558" s="13"/>
      <c r="I558" s="14"/>
      <c r="K558" s="468"/>
      <c r="L558" s="565"/>
      <c r="M558" s="547"/>
    </row>
    <row r="559" spans="1:13" s="25" customFormat="1" x14ac:dyDescent="0.2">
      <c r="A559" s="15"/>
      <c r="B559" s="30"/>
      <c r="C559" s="306"/>
      <c r="D559" s="31"/>
      <c r="E559" s="30"/>
      <c r="F559" s="13"/>
      <c r="G559" s="13"/>
      <c r="H559" s="13"/>
      <c r="I559" s="14"/>
      <c r="K559" s="468"/>
      <c r="L559" s="565"/>
      <c r="M559" s="547"/>
    </row>
    <row r="560" spans="1:13" s="25" customFormat="1" x14ac:dyDescent="0.2">
      <c r="A560" s="15"/>
      <c r="B560" s="30"/>
      <c r="C560" s="306"/>
      <c r="D560" s="31"/>
      <c r="E560" s="30"/>
      <c r="F560" s="13"/>
      <c r="G560" s="13"/>
      <c r="H560" s="13"/>
      <c r="I560" s="14"/>
      <c r="K560" s="468"/>
      <c r="L560" s="565"/>
      <c r="M560" s="547"/>
    </row>
    <row r="561" spans="1:13" s="25" customFormat="1" x14ac:dyDescent="0.2">
      <c r="A561" s="15"/>
      <c r="B561" s="30"/>
      <c r="C561" s="306"/>
      <c r="D561" s="31"/>
      <c r="E561" s="30"/>
      <c r="F561" s="13"/>
      <c r="G561" s="13"/>
      <c r="H561" s="13"/>
      <c r="I561" s="14"/>
      <c r="K561" s="468"/>
      <c r="L561" s="565"/>
      <c r="M561" s="547"/>
    </row>
    <row r="562" spans="1:13" s="25" customFormat="1" x14ac:dyDescent="0.2">
      <c r="A562" s="15"/>
      <c r="B562" s="30"/>
      <c r="C562" s="306"/>
      <c r="D562" s="31"/>
      <c r="E562" s="30"/>
      <c r="F562" s="13"/>
      <c r="G562" s="13"/>
      <c r="H562" s="13"/>
      <c r="I562" s="14"/>
      <c r="K562" s="468"/>
      <c r="L562" s="565"/>
      <c r="M562" s="547"/>
    </row>
    <row r="563" spans="1:13" s="25" customFormat="1" x14ac:dyDescent="0.2">
      <c r="A563" s="15"/>
      <c r="B563" s="30"/>
      <c r="C563" s="306"/>
      <c r="D563" s="31"/>
      <c r="E563" s="30"/>
      <c r="F563" s="13"/>
      <c r="G563" s="13"/>
      <c r="H563" s="13"/>
      <c r="I563" s="14"/>
      <c r="K563" s="468"/>
      <c r="L563" s="565"/>
      <c r="M563" s="547"/>
    </row>
    <row r="564" spans="1:13" s="25" customFormat="1" x14ac:dyDescent="0.2">
      <c r="A564" s="15"/>
      <c r="B564" s="30"/>
      <c r="C564" s="306"/>
      <c r="D564" s="31"/>
      <c r="E564" s="30"/>
      <c r="F564" s="13"/>
      <c r="G564" s="13"/>
      <c r="H564" s="13"/>
      <c r="I564" s="14"/>
      <c r="K564" s="468"/>
      <c r="L564" s="565"/>
      <c r="M564" s="547"/>
    </row>
    <row r="565" spans="1:13" s="25" customFormat="1" x14ac:dyDescent="0.2">
      <c r="A565" s="15"/>
      <c r="B565" s="30"/>
      <c r="C565" s="306"/>
      <c r="D565" s="31"/>
      <c r="E565" s="30"/>
      <c r="F565" s="13"/>
      <c r="G565" s="13"/>
      <c r="H565" s="13"/>
      <c r="I565" s="14"/>
      <c r="K565" s="468"/>
      <c r="L565" s="565"/>
      <c r="M565" s="547"/>
    </row>
    <row r="566" spans="1:13" s="25" customFormat="1" x14ac:dyDescent="0.2">
      <c r="A566" s="15"/>
      <c r="B566" s="30"/>
      <c r="C566" s="306"/>
      <c r="D566" s="31"/>
      <c r="E566" s="30"/>
      <c r="F566" s="13"/>
      <c r="G566" s="13"/>
      <c r="H566" s="13"/>
      <c r="I566" s="14"/>
      <c r="K566" s="468"/>
      <c r="L566" s="565"/>
      <c r="M566" s="547"/>
    </row>
    <row r="567" spans="1:13" s="25" customFormat="1" x14ac:dyDescent="0.2">
      <c r="A567" s="15"/>
      <c r="B567" s="30"/>
      <c r="C567" s="306"/>
      <c r="D567" s="31"/>
      <c r="E567" s="30"/>
      <c r="F567" s="13"/>
      <c r="G567" s="13"/>
      <c r="H567" s="13"/>
      <c r="I567" s="14"/>
      <c r="K567" s="468"/>
      <c r="L567" s="565"/>
      <c r="M567" s="547"/>
    </row>
    <row r="568" spans="1:13" s="25" customFormat="1" x14ac:dyDescent="0.2">
      <c r="A568" s="15"/>
      <c r="B568" s="30"/>
      <c r="C568" s="306"/>
      <c r="D568" s="31"/>
      <c r="E568" s="30"/>
      <c r="F568" s="13"/>
      <c r="G568" s="13"/>
      <c r="H568" s="13"/>
      <c r="I568" s="14"/>
      <c r="K568" s="468"/>
      <c r="L568" s="565"/>
      <c r="M568" s="547"/>
    </row>
    <row r="569" spans="1:13" s="25" customFormat="1" x14ac:dyDescent="0.2">
      <c r="A569" s="15"/>
      <c r="B569" s="30"/>
      <c r="C569" s="306"/>
      <c r="D569" s="31"/>
      <c r="E569" s="30"/>
      <c r="F569" s="13"/>
      <c r="G569" s="13"/>
      <c r="H569" s="13"/>
      <c r="I569" s="14"/>
      <c r="K569" s="468"/>
      <c r="L569" s="565"/>
      <c r="M569" s="547"/>
    </row>
    <row r="570" spans="1:13" s="25" customFormat="1" x14ac:dyDescent="0.2">
      <c r="A570" s="15"/>
      <c r="B570" s="30"/>
      <c r="C570" s="306"/>
      <c r="D570" s="31"/>
      <c r="E570" s="30"/>
      <c r="F570" s="13"/>
      <c r="G570" s="13"/>
      <c r="H570" s="13"/>
      <c r="I570" s="14"/>
      <c r="K570" s="468"/>
      <c r="L570" s="565"/>
      <c r="M570" s="547"/>
    </row>
    <row r="571" spans="1:13" s="25" customFormat="1" x14ac:dyDescent="0.2">
      <c r="A571" s="15"/>
      <c r="B571" s="30"/>
      <c r="C571" s="306"/>
      <c r="D571" s="31"/>
      <c r="E571" s="30"/>
      <c r="F571" s="13"/>
      <c r="G571" s="13"/>
      <c r="H571" s="13"/>
      <c r="I571" s="14"/>
      <c r="K571" s="468"/>
      <c r="L571" s="565"/>
      <c r="M571" s="547"/>
    </row>
    <row r="572" spans="1:13" s="25" customFormat="1" x14ac:dyDescent="0.2">
      <c r="A572" s="15"/>
      <c r="B572" s="30"/>
      <c r="C572" s="306"/>
      <c r="D572" s="31"/>
      <c r="E572" s="30"/>
      <c r="F572" s="13"/>
      <c r="G572" s="13"/>
      <c r="H572" s="13"/>
      <c r="I572" s="14"/>
      <c r="K572" s="468"/>
      <c r="L572" s="565"/>
      <c r="M572" s="547"/>
    </row>
    <row r="573" spans="1:13" s="25" customFormat="1" x14ac:dyDescent="0.2">
      <c r="A573" s="15"/>
      <c r="B573" s="30"/>
      <c r="C573" s="306"/>
      <c r="D573" s="31"/>
      <c r="E573" s="30"/>
      <c r="F573" s="13"/>
      <c r="G573" s="13"/>
      <c r="H573" s="13"/>
      <c r="I573" s="14"/>
      <c r="K573" s="468"/>
      <c r="L573" s="565"/>
      <c r="M573" s="547"/>
    </row>
    <row r="574" spans="1:13" s="25" customFormat="1" x14ac:dyDescent="0.2">
      <c r="A574" s="15"/>
      <c r="B574" s="30"/>
      <c r="C574" s="306"/>
      <c r="D574" s="31"/>
      <c r="E574" s="30"/>
      <c r="F574" s="13"/>
      <c r="G574" s="13"/>
      <c r="H574" s="13"/>
      <c r="I574" s="14"/>
      <c r="K574" s="468"/>
      <c r="L574" s="565"/>
      <c r="M574" s="547"/>
    </row>
    <row r="575" spans="1:13" s="25" customFormat="1" x14ac:dyDescent="0.2">
      <c r="A575" s="15"/>
      <c r="B575" s="30"/>
      <c r="C575" s="306"/>
      <c r="D575" s="31"/>
      <c r="E575" s="30"/>
      <c r="F575" s="13"/>
      <c r="G575" s="13"/>
      <c r="H575" s="13"/>
      <c r="I575" s="14"/>
      <c r="K575" s="468"/>
      <c r="L575" s="565"/>
      <c r="M575" s="547"/>
    </row>
    <row r="576" spans="1:13" s="25" customFormat="1" x14ac:dyDescent="0.2">
      <c r="A576" s="15"/>
      <c r="B576" s="30"/>
      <c r="C576" s="306"/>
      <c r="D576" s="31"/>
      <c r="E576" s="30"/>
      <c r="F576" s="13"/>
      <c r="G576" s="13"/>
      <c r="H576" s="13"/>
      <c r="I576" s="14"/>
      <c r="K576" s="468"/>
      <c r="L576" s="565"/>
      <c r="M576" s="547"/>
    </row>
    <row r="577" spans="1:13" s="25" customFormat="1" x14ac:dyDescent="0.2">
      <c r="A577" s="15"/>
      <c r="B577" s="30"/>
      <c r="C577" s="306"/>
      <c r="D577" s="31"/>
      <c r="E577" s="30"/>
      <c r="F577" s="13"/>
      <c r="G577" s="13"/>
      <c r="H577" s="13"/>
      <c r="I577" s="14"/>
      <c r="K577" s="468"/>
      <c r="L577" s="565"/>
      <c r="M577" s="547"/>
    </row>
    <row r="578" spans="1:13" s="25" customFormat="1" x14ac:dyDescent="0.2">
      <c r="A578" s="15"/>
      <c r="B578" s="30"/>
      <c r="C578" s="306"/>
      <c r="D578" s="31"/>
      <c r="E578" s="30"/>
      <c r="F578" s="13"/>
      <c r="G578" s="13"/>
      <c r="H578" s="13"/>
      <c r="I578" s="14"/>
      <c r="K578" s="468"/>
      <c r="L578" s="565"/>
      <c r="M578" s="547"/>
    </row>
    <row r="579" spans="1:13" s="25" customFormat="1" x14ac:dyDescent="0.2">
      <c r="A579" s="15"/>
      <c r="B579" s="30"/>
      <c r="C579" s="306"/>
      <c r="D579" s="31"/>
      <c r="E579" s="30"/>
      <c r="F579" s="13"/>
      <c r="G579" s="13"/>
      <c r="H579" s="13"/>
      <c r="I579" s="14"/>
      <c r="K579" s="468"/>
      <c r="L579" s="565"/>
      <c r="M579" s="547"/>
    </row>
    <row r="580" spans="1:13" s="25" customFormat="1" x14ac:dyDescent="0.2">
      <c r="A580" s="15"/>
      <c r="B580" s="30"/>
      <c r="C580" s="306"/>
      <c r="D580" s="31"/>
      <c r="E580" s="30"/>
      <c r="F580" s="13"/>
      <c r="G580" s="13"/>
      <c r="H580" s="13"/>
      <c r="I580" s="14"/>
      <c r="K580" s="468"/>
      <c r="L580" s="565"/>
      <c r="M580" s="547"/>
    </row>
    <row r="581" spans="1:13" s="25" customFormat="1" x14ac:dyDescent="0.2">
      <c r="A581" s="15"/>
      <c r="B581" s="30"/>
      <c r="C581" s="306"/>
      <c r="D581" s="31"/>
      <c r="E581" s="30"/>
      <c r="F581" s="13"/>
      <c r="G581" s="13"/>
      <c r="H581" s="13"/>
      <c r="I581" s="14"/>
      <c r="K581" s="468"/>
      <c r="L581" s="565"/>
      <c r="M581" s="547"/>
    </row>
    <row r="582" spans="1:13" s="25" customFormat="1" x14ac:dyDescent="0.2">
      <c r="A582" s="15"/>
      <c r="B582" s="30"/>
      <c r="C582" s="306"/>
      <c r="D582" s="31"/>
      <c r="E582" s="30"/>
      <c r="F582" s="13"/>
      <c r="G582" s="13"/>
      <c r="H582" s="13"/>
      <c r="I582" s="14"/>
      <c r="K582" s="468"/>
      <c r="L582" s="565"/>
      <c r="M582" s="547"/>
    </row>
    <row r="583" spans="1:13" s="25" customFormat="1" x14ac:dyDescent="0.2">
      <c r="A583" s="15"/>
      <c r="B583" s="30"/>
      <c r="C583" s="306"/>
      <c r="D583" s="31"/>
      <c r="E583" s="30"/>
      <c r="F583" s="13"/>
      <c r="G583" s="13"/>
      <c r="H583" s="13"/>
      <c r="I583" s="14"/>
      <c r="K583" s="468"/>
      <c r="L583" s="565"/>
      <c r="M583" s="547"/>
    </row>
    <row r="584" spans="1:13" s="25" customFormat="1" x14ac:dyDescent="0.2">
      <c r="A584" s="15"/>
      <c r="B584" s="30"/>
      <c r="C584" s="306"/>
      <c r="D584" s="31"/>
      <c r="E584" s="30"/>
      <c r="F584" s="13"/>
      <c r="G584" s="13"/>
      <c r="H584" s="13"/>
      <c r="I584" s="14"/>
      <c r="K584" s="468"/>
      <c r="L584" s="565"/>
      <c r="M584" s="547"/>
    </row>
    <row r="585" spans="1:13" s="25" customFormat="1" x14ac:dyDescent="0.2">
      <c r="A585" s="15"/>
      <c r="B585" s="30"/>
      <c r="C585" s="306"/>
      <c r="D585" s="31"/>
      <c r="E585" s="30"/>
      <c r="F585" s="13"/>
      <c r="G585" s="13"/>
      <c r="H585" s="13"/>
      <c r="I585" s="14"/>
      <c r="K585" s="468"/>
      <c r="L585" s="565"/>
      <c r="M585" s="547"/>
    </row>
    <row r="586" spans="1:13" s="25" customFormat="1" x14ac:dyDescent="0.2">
      <c r="A586" s="15"/>
      <c r="B586" s="30"/>
      <c r="C586" s="306"/>
      <c r="D586" s="31"/>
      <c r="E586" s="30"/>
      <c r="F586" s="13"/>
      <c r="G586" s="13"/>
      <c r="H586" s="13"/>
      <c r="I586" s="14"/>
      <c r="K586" s="468"/>
      <c r="L586" s="565"/>
      <c r="M586" s="547"/>
    </row>
    <row r="587" spans="1:13" s="25" customFormat="1" x14ac:dyDescent="0.2">
      <c r="A587" s="15"/>
      <c r="B587" s="30"/>
      <c r="C587" s="306"/>
      <c r="D587" s="31"/>
      <c r="E587" s="30"/>
      <c r="F587" s="13"/>
      <c r="G587" s="13"/>
      <c r="H587" s="13"/>
      <c r="I587" s="14"/>
      <c r="K587" s="468"/>
      <c r="L587" s="565"/>
      <c r="M587" s="547"/>
    </row>
    <row r="588" spans="1:13" s="25" customFormat="1" x14ac:dyDescent="0.2">
      <c r="A588" s="15"/>
      <c r="B588" s="30"/>
      <c r="C588" s="306"/>
      <c r="D588" s="31"/>
      <c r="E588" s="30"/>
      <c r="F588" s="13"/>
      <c r="G588" s="13"/>
      <c r="H588" s="13"/>
      <c r="I588" s="14"/>
      <c r="K588" s="468"/>
      <c r="L588" s="565"/>
      <c r="M588" s="547"/>
    </row>
    <row r="589" spans="1:13" s="25" customFormat="1" x14ac:dyDescent="0.2">
      <c r="A589" s="15"/>
      <c r="B589" s="30"/>
      <c r="C589" s="306"/>
      <c r="D589" s="31"/>
      <c r="E589" s="30"/>
      <c r="F589" s="13"/>
      <c r="G589" s="13"/>
      <c r="H589" s="13"/>
      <c r="I589" s="14"/>
      <c r="K589" s="468"/>
      <c r="L589" s="565"/>
      <c r="M589" s="547"/>
    </row>
    <row r="590" spans="1:13" s="25" customFormat="1" x14ac:dyDescent="0.2">
      <c r="A590" s="15"/>
      <c r="B590" s="30"/>
      <c r="C590" s="306"/>
      <c r="D590" s="31"/>
      <c r="E590" s="30"/>
      <c r="F590" s="13"/>
      <c r="G590" s="13"/>
      <c r="H590" s="13"/>
      <c r="I590" s="14"/>
      <c r="K590" s="468"/>
      <c r="L590" s="565"/>
      <c r="M590" s="547"/>
    </row>
    <row r="591" spans="1:13" s="25" customFormat="1" x14ac:dyDescent="0.2">
      <c r="A591" s="15"/>
      <c r="B591" s="30"/>
      <c r="C591" s="306"/>
      <c r="D591" s="31"/>
      <c r="E591" s="30"/>
      <c r="F591" s="13"/>
      <c r="G591" s="13"/>
      <c r="H591" s="13"/>
      <c r="I591" s="14"/>
      <c r="K591" s="468"/>
      <c r="L591" s="565"/>
      <c r="M591" s="547"/>
    </row>
    <row r="592" spans="1:13" s="25" customFormat="1" x14ac:dyDescent="0.2">
      <c r="A592" s="15"/>
      <c r="B592" s="30"/>
      <c r="C592" s="306"/>
      <c r="D592" s="31"/>
      <c r="E592" s="30"/>
      <c r="F592" s="13"/>
      <c r="G592" s="13"/>
      <c r="H592" s="13"/>
      <c r="I592" s="14"/>
      <c r="K592" s="468"/>
      <c r="L592" s="565"/>
      <c r="M592" s="547"/>
    </row>
    <row r="593" spans="1:13" s="25" customFormat="1" x14ac:dyDescent="0.2">
      <c r="A593" s="15"/>
      <c r="B593" s="30"/>
      <c r="C593" s="306"/>
      <c r="D593" s="31"/>
      <c r="E593" s="30"/>
      <c r="F593" s="13"/>
      <c r="G593" s="13"/>
      <c r="H593" s="13"/>
      <c r="I593" s="14"/>
      <c r="K593" s="468"/>
      <c r="L593" s="565"/>
      <c r="M593" s="547"/>
    </row>
    <row r="594" spans="1:13" s="25" customFormat="1" x14ac:dyDescent="0.2">
      <c r="A594" s="15"/>
      <c r="B594" s="30"/>
      <c r="C594" s="306"/>
      <c r="D594" s="31"/>
      <c r="E594" s="30"/>
      <c r="F594" s="13"/>
      <c r="G594" s="13"/>
      <c r="H594" s="13"/>
      <c r="I594" s="14"/>
      <c r="K594" s="468"/>
      <c r="L594" s="565"/>
      <c r="M594" s="547"/>
    </row>
    <row r="595" spans="1:13" s="25" customFormat="1" x14ac:dyDescent="0.2">
      <c r="A595" s="15"/>
      <c r="B595" s="30"/>
      <c r="C595" s="306"/>
      <c r="D595" s="31"/>
      <c r="E595" s="30"/>
      <c r="F595" s="13"/>
      <c r="G595" s="13"/>
      <c r="H595" s="13"/>
      <c r="I595" s="14"/>
      <c r="K595" s="468"/>
      <c r="L595" s="565"/>
      <c r="M595" s="547"/>
    </row>
    <row r="596" spans="1:13" s="25" customFormat="1" x14ac:dyDescent="0.2">
      <c r="A596" s="15"/>
      <c r="B596" s="30"/>
      <c r="C596" s="306"/>
      <c r="D596" s="31"/>
      <c r="E596" s="30"/>
      <c r="F596" s="13"/>
      <c r="G596" s="13"/>
      <c r="H596" s="13"/>
      <c r="I596" s="14"/>
      <c r="K596" s="468"/>
      <c r="L596" s="565"/>
      <c r="M596" s="547"/>
    </row>
    <row r="597" spans="1:13" s="25" customFormat="1" x14ac:dyDescent="0.2">
      <c r="A597" s="15"/>
      <c r="B597" s="30"/>
      <c r="C597" s="306"/>
      <c r="D597" s="31"/>
      <c r="E597" s="30"/>
      <c r="F597" s="13"/>
      <c r="G597" s="13"/>
      <c r="H597" s="13"/>
      <c r="I597" s="14"/>
      <c r="K597" s="468"/>
      <c r="L597" s="565"/>
      <c r="M597" s="547"/>
    </row>
    <row r="598" spans="1:13" s="25" customFormat="1" x14ac:dyDescent="0.2">
      <c r="A598" s="15"/>
      <c r="B598" s="30"/>
      <c r="C598" s="306"/>
      <c r="D598" s="31"/>
      <c r="E598" s="30"/>
      <c r="F598" s="13"/>
      <c r="G598" s="13"/>
      <c r="H598" s="13"/>
      <c r="I598" s="14"/>
      <c r="K598" s="468"/>
      <c r="L598" s="565"/>
      <c r="M598" s="547"/>
    </row>
    <row r="599" spans="1:13" s="25" customFormat="1" x14ac:dyDescent="0.2">
      <c r="A599" s="15"/>
      <c r="B599" s="30"/>
      <c r="C599" s="306"/>
      <c r="D599" s="31"/>
      <c r="E599" s="30"/>
      <c r="F599" s="13"/>
      <c r="G599" s="13"/>
      <c r="H599" s="13"/>
      <c r="I599" s="14"/>
      <c r="K599" s="468"/>
      <c r="L599" s="565"/>
      <c r="M599" s="547"/>
    </row>
    <row r="600" spans="1:13" s="25" customFormat="1" x14ac:dyDescent="0.2">
      <c r="A600" s="15"/>
      <c r="B600" s="30"/>
      <c r="C600" s="306"/>
      <c r="D600" s="31"/>
      <c r="E600" s="30"/>
      <c r="F600" s="13"/>
      <c r="G600" s="13"/>
      <c r="H600" s="13"/>
      <c r="I600" s="14"/>
      <c r="K600" s="468"/>
      <c r="L600" s="565"/>
      <c r="M600" s="547"/>
    </row>
    <row r="601" spans="1:13" s="25" customFormat="1" x14ac:dyDescent="0.2">
      <c r="A601" s="15"/>
      <c r="B601" s="30"/>
      <c r="C601" s="306"/>
      <c r="D601" s="31"/>
      <c r="E601" s="30"/>
      <c r="F601" s="13"/>
      <c r="G601" s="13"/>
      <c r="H601" s="13"/>
      <c r="I601" s="14"/>
      <c r="K601" s="468"/>
      <c r="L601" s="565"/>
      <c r="M601" s="547"/>
    </row>
    <row r="602" spans="1:13" s="25" customFormat="1" x14ac:dyDescent="0.2">
      <c r="A602" s="15"/>
      <c r="B602" s="30"/>
      <c r="C602" s="306"/>
      <c r="D602" s="31"/>
      <c r="E602" s="30"/>
      <c r="F602" s="13"/>
      <c r="G602" s="13"/>
      <c r="H602" s="13"/>
      <c r="I602" s="14"/>
      <c r="K602" s="468"/>
      <c r="L602" s="565"/>
      <c r="M602" s="547"/>
    </row>
    <row r="603" spans="1:13" s="25" customFormat="1" x14ac:dyDescent="0.2">
      <c r="A603" s="15"/>
      <c r="B603" s="30"/>
      <c r="C603" s="306"/>
      <c r="D603" s="31"/>
      <c r="E603" s="30"/>
      <c r="F603" s="13"/>
      <c r="G603" s="13"/>
      <c r="H603" s="13"/>
      <c r="I603" s="14"/>
      <c r="K603" s="468"/>
      <c r="L603" s="565"/>
      <c r="M603" s="547"/>
    </row>
    <row r="604" spans="1:13" s="25" customFormat="1" x14ac:dyDescent="0.2">
      <c r="A604" s="15"/>
      <c r="B604" s="30"/>
      <c r="C604" s="306"/>
      <c r="D604" s="31"/>
      <c r="E604" s="30"/>
      <c r="F604" s="13"/>
      <c r="G604" s="13"/>
      <c r="H604" s="13"/>
      <c r="I604" s="14"/>
      <c r="K604" s="468"/>
      <c r="L604" s="565"/>
      <c r="M604" s="547"/>
    </row>
    <row r="605" spans="1:13" s="25" customFormat="1" x14ac:dyDescent="0.2">
      <c r="A605" s="15"/>
      <c r="B605" s="30"/>
      <c r="C605" s="306"/>
      <c r="D605" s="31"/>
      <c r="E605" s="30"/>
      <c r="F605" s="13"/>
      <c r="G605" s="13"/>
      <c r="H605" s="13"/>
      <c r="I605" s="14"/>
      <c r="K605" s="468"/>
      <c r="L605" s="565"/>
      <c r="M605" s="547"/>
    </row>
    <row r="606" spans="1:13" s="25" customFormat="1" x14ac:dyDescent="0.2">
      <c r="A606" s="15"/>
      <c r="B606" s="30"/>
      <c r="C606" s="306"/>
      <c r="D606" s="31"/>
      <c r="E606" s="30"/>
      <c r="F606" s="13"/>
      <c r="G606" s="13"/>
      <c r="H606" s="13"/>
      <c r="I606" s="14"/>
      <c r="K606" s="468"/>
      <c r="L606" s="565"/>
      <c r="M606" s="547"/>
    </row>
    <row r="607" spans="1:13" s="25" customFormat="1" x14ac:dyDescent="0.2">
      <c r="A607" s="15"/>
      <c r="B607" s="30"/>
      <c r="C607" s="306"/>
      <c r="D607" s="31"/>
      <c r="E607" s="30"/>
      <c r="F607" s="13"/>
      <c r="G607" s="13"/>
      <c r="H607" s="13"/>
      <c r="I607" s="14"/>
      <c r="K607" s="468"/>
      <c r="L607" s="565"/>
      <c r="M607" s="547"/>
    </row>
    <row r="608" spans="1:13" s="25" customFormat="1" x14ac:dyDescent="0.2">
      <c r="A608" s="15"/>
      <c r="B608" s="30"/>
      <c r="C608" s="306"/>
      <c r="D608" s="31"/>
      <c r="E608" s="30"/>
      <c r="F608" s="13"/>
      <c r="G608" s="13"/>
      <c r="H608" s="13"/>
      <c r="I608" s="14"/>
      <c r="K608" s="468"/>
      <c r="L608" s="565"/>
      <c r="M608" s="547"/>
    </row>
    <row r="609" spans="1:13" s="25" customFormat="1" x14ac:dyDescent="0.2">
      <c r="A609" s="15"/>
      <c r="B609" s="30"/>
      <c r="C609" s="306"/>
      <c r="D609" s="31"/>
      <c r="E609" s="30"/>
      <c r="F609" s="13"/>
      <c r="G609" s="13"/>
      <c r="H609" s="13"/>
      <c r="I609" s="14"/>
      <c r="K609" s="468"/>
      <c r="L609" s="565"/>
      <c r="M609" s="547"/>
    </row>
    <row r="610" spans="1:13" s="25" customFormat="1" x14ac:dyDescent="0.2">
      <c r="A610" s="15"/>
      <c r="B610" s="30"/>
      <c r="C610" s="306"/>
      <c r="D610" s="31"/>
      <c r="E610" s="30"/>
      <c r="F610" s="13"/>
      <c r="G610" s="13"/>
      <c r="H610" s="13"/>
      <c r="I610" s="14"/>
      <c r="K610" s="468"/>
      <c r="L610" s="565"/>
      <c r="M610" s="547"/>
    </row>
    <row r="611" spans="1:13" s="25" customFormat="1" x14ac:dyDescent="0.2">
      <c r="A611" s="15"/>
      <c r="B611" s="30"/>
      <c r="C611" s="306"/>
      <c r="D611" s="31"/>
      <c r="E611" s="30"/>
      <c r="F611" s="13"/>
      <c r="G611" s="13"/>
      <c r="H611" s="13"/>
      <c r="I611" s="14"/>
      <c r="K611" s="468"/>
      <c r="L611" s="565"/>
      <c r="M611" s="547"/>
    </row>
    <row r="612" spans="1:13" s="25" customFormat="1" x14ac:dyDescent="0.2">
      <c r="A612" s="15"/>
      <c r="B612" s="30"/>
      <c r="C612" s="306"/>
      <c r="D612" s="31"/>
      <c r="E612" s="30"/>
      <c r="F612" s="13"/>
      <c r="G612" s="13"/>
      <c r="H612" s="13"/>
      <c r="I612" s="14"/>
      <c r="K612" s="468"/>
      <c r="L612" s="565"/>
      <c r="M612" s="547"/>
    </row>
    <row r="613" spans="1:13" s="25" customFormat="1" x14ac:dyDescent="0.2">
      <c r="A613" s="15"/>
      <c r="B613" s="30"/>
      <c r="C613" s="306"/>
      <c r="D613" s="31"/>
      <c r="E613" s="30"/>
      <c r="F613" s="13"/>
      <c r="G613" s="13"/>
      <c r="H613" s="13"/>
      <c r="I613" s="14"/>
      <c r="K613" s="468"/>
      <c r="L613" s="565"/>
      <c r="M613" s="547"/>
    </row>
    <row r="614" spans="1:13" s="25" customFormat="1" x14ac:dyDescent="0.2">
      <c r="A614" s="15"/>
      <c r="B614" s="30"/>
      <c r="C614" s="306"/>
      <c r="D614" s="31"/>
      <c r="E614" s="30"/>
      <c r="F614" s="13"/>
      <c r="G614" s="13"/>
      <c r="H614" s="13"/>
      <c r="I614" s="14"/>
      <c r="K614" s="468"/>
      <c r="L614" s="565"/>
      <c r="M614" s="547"/>
    </row>
    <row r="615" spans="1:13" s="25" customFormat="1" x14ac:dyDescent="0.2">
      <c r="A615" s="15"/>
      <c r="B615" s="30"/>
      <c r="C615" s="306"/>
      <c r="D615" s="31"/>
      <c r="E615" s="30"/>
      <c r="F615" s="13"/>
      <c r="G615" s="13"/>
      <c r="H615" s="13"/>
      <c r="I615" s="14"/>
      <c r="K615" s="468"/>
      <c r="L615" s="565"/>
      <c r="M615" s="547"/>
    </row>
    <row r="616" spans="1:13" s="25" customFormat="1" x14ac:dyDescent="0.2">
      <c r="A616" s="15"/>
      <c r="B616" s="30"/>
      <c r="C616" s="306"/>
      <c r="D616" s="31"/>
      <c r="E616" s="30"/>
      <c r="F616" s="13"/>
      <c r="G616" s="13"/>
      <c r="H616" s="13"/>
      <c r="I616" s="14"/>
      <c r="K616" s="468"/>
      <c r="L616" s="565"/>
      <c r="M616" s="547"/>
    </row>
    <row r="617" spans="1:13" s="25" customFormat="1" x14ac:dyDescent="0.2">
      <c r="A617" s="15"/>
      <c r="B617" s="30"/>
      <c r="C617" s="306"/>
      <c r="D617" s="31"/>
      <c r="E617" s="30"/>
      <c r="F617" s="13"/>
      <c r="G617" s="13"/>
      <c r="H617" s="13"/>
      <c r="I617" s="14"/>
      <c r="K617" s="468"/>
      <c r="L617" s="565"/>
      <c r="M617" s="547"/>
    </row>
    <row r="618" spans="1:13" s="25" customFormat="1" x14ac:dyDescent="0.2">
      <c r="A618" s="15"/>
      <c r="B618" s="30"/>
      <c r="C618" s="306"/>
      <c r="D618" s="31"/>
      <c r="E618" s="30"/>
      <c r="F618" s="13"/>
      <c r="G618" s="13"/>
      <c r="H618" s="13"/>
      <c r="I618" s="14"/>
      <c r="K618" s="468"/>
      <c r="L618" s="565"/>
      <c r="M618" s="547"/>
    </row>
    <row r="619" spans="1:13" s="25" customFormat="1" x14ac:dyDescent="0.2">
      <c r="A619" s="15"/>
      <c r="B619" s="30"/>
      <c r="C619" s="306"/>
      <c r="D619" s="31"/>
      <c r="E619" s="30"/>
      <c r="F619" s="13"/>
      <c r="G619" s="13"/>
      <c r="H619" s="13"/>
      <c r="I619" s="14"/>
      <c r="K619" s="468"/>
      <c r="L619" s="565"/>
      <c r="M619" s="547"/>
    </row>
    <row r="620" spans="1:13" s="25" customFormat="1" x14ac:dyDescent="0.2">
      <c r="A620" s="15"/>
      <c r="B620" s="30"/>
      <c r="C620" s="306"/>
      <c r="D620" s="31"/>
      <c r="E620" s="30"/>
      <c r="F620" s="13"/>
      <c r="G620" s="13"/>
      <c r="H620" s="13"/>
      <c r="I620" s="14"/>
      <c r="K620" s="468"/>
      <c r="L620" s="565"/>
      <c r="M620" s="547"/>
    </row>
    <row r="621" spans="1:13" s="25" customFormat="1" x14ac:dyDescent="0.2">
      <c r="A621" s="15"/>
      <c r="B621" s="30"/>
      <c r="C621" s="306"/>
      <c r="D621" s="31"/>
      <c r="E621" s="30"/>
      <c r="F621" s="13"/>
      <c r="G621" s="13"/>
      <c r="H621" s="13"/>
      <c r="I621" s="14"/>
      <c r="K621" s="468"/>
      <c r="L621" s="565"/>
      <c r="M621" s="547"/>
    </row>
    <row r="622" spans="1:13" s="25" customFormat="1" x14ac:dyDescent="0.2">
      <c r="A622" s="15"/>
      <c r="B622" s="30"/>
      <c r="C622" s="306"/>
      <c r="D622" s="31"/>
      <c r="E622" s="30"/>
      <c r="F622" s="13"/>
      <c r="G622" s="13"/>
      <c r="H622" s="13"/>
      <c r="I622" s="14"/>
      <c r="K622" s="468"/>
      <c r="L622" s="565"/>
      <c r="M622" s="547"/>
    </row>
    <row r="623" spans="1:13" s="25" customFormat="1" x14ac:dyDescent="0.2">
      <c r="A623" s="15"/>
      <c r="B623" s="30"/>
      <c r="C623" s="306"/>
      <c r="D623" s="31"/>
      <c r="E623" s="30"/>
      <c r="F623" s="13"/>
      <c r="G623" s="13"/>
      <c r="H623" s="13"/>
      <c r="I623" s="14"/>
      <c r="K623" s="468"/>
      <c r="L623" s="565"/>
      <c r="M623" s="547"/>
    </row>
    <row r="624" spans="1:13" s="25" customFormat="1" x14ac:dyDescent="0.2">
      <c r="A624" s="15"/>
      <c r="B624" s="30"/>
      <c r="C624" s="306"/>
      <c r="D624" s="31"/>
      <c r="E624" s="30"/>
      <c r="F624" s="13"/>
      <c r="G624" s="13"/>
      <c r="H624" s="13"/>
      <c r="I624" s="14"/>
      <c r="K624" s="468"/>
      <c r="L624" s="565"/>
      <c r="M624" s="547"/>
    </row>
    <row r="625" spans="1:13" s="25" customFormat="1" x14ac:dyDescent="0.2">
      <c r="A625" s="15"/>
      <c r="B625" s="30"/>
      <c r="C625" s="306"/>
      <c r="D625" s="31"/>
      <c r="E625" s="30"/>
      <c r="F625" s="13"/>
      <c r="G625" s="13"/>
      <c r="H625" s="13"/>
      <c r="I625" s="14"/>
      <c r="K625" s="468"/>
      <c r="L625" s="565"/>
      <c r="M625" s="547"/>
    </row>
    <row r="626" spans="1:13" s="25" customFormat="1" x14ac:dyDescent="0.2">
      <c r="A626" s="15"/>
      <c r="B626" s="30"/>
      <c r="C626" s="306"/>
      <c r="D626" s="31"/>
      <c r="E626" s="30"/>
      <c r="F626" s="13"/>
      <c r="G626" s="13"/>
      <c r="H626" s="13"/>
      <c r="I626" s="14"/>
      <c r="K626" s="468"/>
      <c r="L626" s="565"/>
      <c r="M626" s="547"/>
    </row>
    <row r="627" spans="1:13" s="25" customFormat="1" x14ac:dyDescent="0.2">
      <c r="A627" s="15"/>
      <c r="B627" s="30"/>
      <c r="C627" s="306"/>
      <c r="D627" s="31"/>
      <c r="E627" s="30"/>
      <c r="F627" s="13"/>
      <c r="G627" s="13"/>
      <c r="H627" s="13"/>
      <c r="I627" s="14"/>
      <c r="K627" s="468"/>
      <c r="L627" s="565"/>
      <c r="M627" s="547"/>
    </row>
    <row r="628" spans="1:13" s="25" customFormat="1" x14ac:dyDescent="0.2">
      <c r="A628" s="15"/>
      <c r="B628" s="30"/>
      <c r="C628" s="306"/>
      <c r="D628" s="31"/>
      <c r="E628" s="30"/>
      <c r="F628" s="13"/>
      <c r="G628" s="13"/>
      <c r="H628" s="13"/>
      <c r="I628" s="14"/>
      <c r="K628" s="468"/>
      <c r="L628" s="565"/>
      <c r="M628" s="547"/>
    </row>
    <row r="629" spans="1:13" s="25" customFormat="1" x14ac:dyDescent="0.2">
      <c r="A629" s="15"/>
      <c r="B629" s="30"/>
      <c r="C629" s="306"/>
      <c r="D629" s="31"/>
      <c r="E629" s="30"/>
      <c r="F629" s="13"/>
      <c r="G629" s="13"/>
      <c r="H629" s="13"/>
      <c r="I629" s="14"/>
      <c r="K629" s="468"/>
      <c r="L629" s="565"/>
      <c r="M629" s="547"/>
    </row>
    <row r="630" spans="1:13" s="25" customFormat="1" x14ac:dyDescent="0.2">
      <c r="A630" s="15"/>
      <c r="B630" s="30"/>
      <c r="C630" s="306"/>
      <c r="D630" s="31"/>
      <c r="E630" s="30"/>
      <c r="F630" s="13"/>
      <c r="G630" s="13"/>
      <c r="H630" s="13"/>
      <c r="I630" s="14"/>
      <c r="K630" s="468"/>
      <c r="L630" s="565"/>
      <c r="M630" s="547"/>
    </row>
    <row r="631" spans="1:13" s="25" customFormat="1" x14ac:dyDescent="0.2">
      <c r="A631" s="15"/>
      <c r="B631" s="30"/>
      <c r="C631" s="306"/>
      <c r="D631" s="31"/>
      <c r="E631" s="30"/>
      <c r="F631" s="13"/>
      <c r="G631" s="13"/>
      <c r="H631" s="13"/>
      <c r="I631" s="14"/>
      <c r="K631" s="468"/>
      <c r="L631" s="565"/>
      <c r="M631" s="547"/>
    </row>
    <row r="632" spans="1:13" s="25" customFormat="1" x14ac:dyDescent="0.2">
      <c r="A632" s="15"/>
      <c r="B632" s="30"/>
      <c r="C632" s="306"/>
      <c r="D632" s="31"/>
      <c r="E632" s="30"/>
      <c r="F632" s="13"/>
      <c r="G632" s="13"/>
      <c r="H632" s="13"/>
      <c r="I632" s="14"/>
      <c r="K632" s="468"/>
      <c r="L632" s="565"/>
      <c r="M632" s="547"/>
    </row>
    <row r="633" spans="1:13" s="25" customFormat="1" x14ac:dyDescent="0.2">
      <c r="A633" s="15"/>
      <c r="B633" s="30"/>
      <c r="C633" s="306"/>
      <c r="D633" s="31"/>
      <c r="E633" s="30"/>
      <c r="F633" s="13"/>
      <c r="G633" s="13"/>
      <c r="H633" s="13"/>
      <c r="I633" s="14"/>
      <c r="K633" s="468"/>
      <c r="L633" s="565"/>
      <c r="M633" s="547"/>
    </row>
    <row r="634" spans="1:13" s="25" customFormat="1" x14ac:dyDescent="0.2">
      <c r="A634" s="15"/>
      <c r="B634" s="30"/>
      <c r="C634" s="306"/>
      <c r="D634" s="31"/>
      <c r="E634" s="30"/>
      <c r="F634" s="13"/>
      <c r="G634" s="13"/>
      <c r="H634" s="13"/>
      <c r="I634" s="14"/>
      <c r="K634" s="468"/>
      <c r="L634" s="565"/>
      <c r="M634" s="547"/>
    </row>
    <row r="635" spans="1:13" s="25" customFormat="1" x14ac:dyDescent="0.2">
      <c r="A635" s="15"/>
      <c r="B635" s="30"/>
      <c r="C635" s="306"/>
      <c r="D635" s="31"/>
      <c r="E635" s="30"/>
      <c r="F635" s="13"/>
      <c r="G635" s="13"/>
      <c r="H635" s="13"/>
      <c r="I635" s="14"/>
      <c r="K635" s="468"/>
      <c r="L635" s="565"/>
      <c r="M635" s="547"/>
    </row>
    <row r="636" spans="1:13" s="25" customFormat="1" x14ac:dyDescent="0.2">
      <c r="A636" s="15"/>
      <c r="B636" s="30"/>
      <c r="C636" s="306"/>
      <c r="D636" s="31"/>
      <c r="E636" s="30"/>
      <c r="F636" s="13"/>
      <c r="G636" s="13"/>
      <c r="H636" s="13"/>
      <c r="I636" s="14"/>
      <c r="K636" s="468"/>
      <c r="L636" s="565"/>
      <c r="M636" s="547"/>
    </row>
    <row r="637" spans="1:13" s="25" customFormat="1" x14ac:dyDescent="0.2">
      <c r="A637" s="15"/>
      <c r="B637" s="30"/>
      <c r="C637" s="306"/>
      <c r="D637" s="31"/>
      <c r="E637" s="30"/>
      <c r="F637" s="13"/>
      <c r="G637" s="13"/>
      <c r="H637" s="13"/>
      <c r="I637" s="14"/>
      <c r="K637" s="468"/>
      <c r="L637" s="565"/>
      <c r="M637" s="547"/>
    </row>
    <row r="638" spans="1:13" s="25" customFormat="1" x14ac:dyDescent="0.2">
      <c r="A638" s="15"/>
      <c r="B638" s="30"/>
      <c r="C638" s="306"/>
      <c r="D638" s="31"/>
      <c r="E638" s="30"/>
      <c r="F638" s="13"/>
      <c r="G638" s="13"/>
      <c r="H638" s="13"/>
      <c r="I638" s="14"/>
      <c r="K638" s="468"/>
      <c r="L638" s="565"/>
      <c r="M638" s="547"/>
    </row>
    <row r="639" spans="1:13" s="25" customFormat="1" x14ac:dyDescent="0.2">
      <c r="A639" s="15"/>
      <c r="B639" s="30"/>
      <c r="C639" s="306"/>
      <c r="D639" s="31"/>
      <c r="E639" s="30"/>
      <c r="F639" s="13"/>
      <c r="G639" s="13"/>
      <c r="H639" s="13"/>
      <c r="I639" s="14"/>
      <c r="K639" s="468"/>
      <c r="L639" s="565"/>
      <c r="M639" s="547"/>
    </row>
    <row r="640" spans="1:13" s="25" customFormat="1" x14ac:dyDescent="0.2">
      <c r="A640" s="15"/>
      <c r="B640" s="30"/>
      <c r="C640" s="306"/>
      <c r="D640" s="31"/>
      <c r="E640" s="30"/>
      <c r="F640" s="13"/>
      <c r="G640" s="13"/>
      <c r="H640" s="13"/>
      <c r="I640" s="14"/>
      <c r="K640" s="468"/>
      <c r="L640" s="565"/>
      <c r="M640" s="547"/>
    </row>
    <row r="641" spans="1:13" s="25" customFormat="1" x14ac:dyDescent="0.2">
      <c r="A641" s="15"/>
      <c r="B641" s="30"/>
      <c r="C641" s="306"/>
      <c r="D641" s="31"/>
      <c r="E641" s="30"/>
      <c r="F641" s="13"/>
      <c r="G641" s="13"/>
      <c r="H641" s="13"/>
      <c r="I641" s="14"/>
      <c r="K641" s="468"/>
      <c r="L641" s="565"/>
      <c r="M641" s="547"/>
    </row>
    <row r="642" spans="1:13" s="25" customFormat="1" x14ac:dyDescent="0.2">
      <c r="A642" s="15"/>
      <c r="B642" s="30"/>
      <c r="C642" s="306"/>
      <c r="D642" s="31"/>
      <c r="E642" s="30"/>
      <c r="F642" s="13"/>
      <c r="G642" s="13"/>
      <c r="H642" s="13"/>
      <c r="I642" s="14"/>
      <c r="K642" s="468"/>
      <c r="L642" s="565"/>
      <c r="M642" s="547"/>
    </row>
    <row r="643" spans="1:13" s="25" customFormat="1" x14ac:dyDescent="0.2">
      <c r="A643" s="15"/>
      <c r="B643" s="30"/>
      <c r="C643" s="306"/>
      <c r="D643" s="31"/>
      <c r="E643" s="30"/>
      <c r="F643" s="13"/>
      <c r="G643" s="13"/>
      <c r="H643" s="13"/>
      <c r="I643" s="14"/>
      <c r="K643" s="468"/>
      <c r="L643" s="565"/>
      <c r="M643" s="547"/>
    </row>
    <row r="644" spans="1:13" s="25" customFormat="1" x14ac:dyDescent="0.2">
      <c r="A644" s="15"/>
      <c r="B644" s="30"/>
      <c r="C644" s="306"/>
      <c r="D644" s="31"/>
      <c r="E644" s="30"/>
      <c r="F644" s="13"/>
      <c r="G644" s="13"/>
      <c r="H644" s="13"/>
      <c r="I644" s="14"/>
      <c r="K644" s="468"/>
      <c r="L644" s="565"/>
      <c r="M644" s="547"/>
    </row>
    <row r="645" spans="1:13" s="25" customFormat="1" x14ac:dyDescent="0.2">
      <c r="A645" s="15"/>
      <c r="B645" s="30"/>
      <c r="C645" s="306"/>
      <c r="D645" s="31"/>
      <c r="E645" s="30"/>
      <c r="F645" s="13"/>
      <c r="G645" s="13"/>
      <c r="H645" s="13"/>
      <c r="I645" s="14"/>
      <c r="K645" s="468"/>
      <c r="L645" s="565"/>
      <c r="M645" s="547"/>
    </row>
    <row r="646" spans="1:13" s="25" customFormat="1" x14ac:dyDescent="0.2">
      <c r="A646" s="15"/>
      <c r="B646" s="30"/>
      <c r="C646" s="306"/>
      <c r="D646" s="31"/>
      <c r="E646" s="30"/>
      <c r="F646" s="13"/>
      <c r="G646" s="13"/>
      <c r="H646" s="13"/>
      <c r="I646" s="14"/>
      <c r="K646" s="468"/>
      <c r="L646" s="565"/>
      <c r="M646" s="547"/>
    </row>
    <row r="647" spans="1:13" s="25" customFormat="1" x14ac:dyDescent="0.2">
      <c r="A647" s="15"/>
      <c r="B647" s="30"/>
      <c r="C647" s="306"/>
      <c r="D647" s="31"/>
      <c r="E647" s="30"/>
      <c r="F647" s="13"/>
      <c r="G647" s="13"/>
      <c r="H647" s="13"/>
      <c r="I647" s="14"/>
      <c r="K647" s="468"/>
      <c r="L647" s="565"/>
      <c r="M647" s="547"/>
    </row>
    <row r="648" spans="1:13" s="25" customFormat="1" x14ac:dyDescent="0.2">
      <c r="A648" s="15"/>
      <c r="B648" s="30"/>
      <c r="C648" s="306"/>
      <c r="D648" s="31"/>
      <c r="E648" s="30"/>
      <c r="F648" s="13"/>
      <c r="G648" s="13"/>
      <c r="H648" s="13"/>
      <c r="I648" s="14"/>
      <c r="K648" s="468"/>
      <c r="L648" s="565"/>
      <c r="M648" s="547"/>
    </row>
    <row r="649" spans="1:13" s="25" customFormat="1" x14ac:dyDescent="0.2">
      <c r="A649" s="15"/>
      <c r="B649" s="30"/>
      <c r="C649" s="306"/>
      <c r="D649" s="31"/>
      <c r="E649" s="30"/>
      <c r="F649" s="13"/>
      <c r="G649" s="13"/>
      <c r="H649" s="13"/>
      <c r="I649" s="14"/>
      <c r="K649" s="468"/>
      <c r="L649" s="565"/>
      <c r="M649" s="547"/>
    </row>
    <row r="650" spans="1:13" s="25" customFormat="1" x14ac:dyDescent="0.2">
      <c r="A650" s="15"/>
      <c r="B650" s="30"/>
      <c r="C650" s="306"/>
      <c r="D650" s="31"/>
      <c r="E650" s="30"/>
      <c r="F650" s="13"/>
      <c r="G650" s="13"/>
      <c r="H650" s="13"/>
      <c r="I650" s="14"/>
      <c r="K650" s="468"/>
      <c r="L650" s="565"/>
      <c r="M650" s="547"/>
    </row>
    <row r="651" spans="1:13" s="25" customFormat="1" x14ac:dyDescent="0.2">
      <c r="A651" s="15"/>
      <c r="B651" s="30"/>
      <c r="C651" s="306"/>
      <c r="D651" s="31"/>
      <c r="E651" s="30"/>
      <c r="F651" s="13"/>
      <c r="G651" s="13"/>
      <c r="H651" s="13"/>
      <c r="I651" s="14"/>
      <c r="K651" s="468"/>
      <c r="L651" s="565"/>
      <c r="M651" s="547"/>
    </row>
    <row r="652" spans="1:13" s="25" customFormat="1" x14ac:dyDescent="0.2">
      <c r="A652" s="15"/>
      <c r="B652" s="30"/>
      <c r="C652" s="306"/>
      <c r="D652" s="31"/>
      <c r="E652" s="30"/>
      <c r="F652" s="13"/>
      <c r="G652" s="13"/>
      <c r="H652" s="13"/>
      <c r="I652" s="14"/>
      <c r="K652" s="468"/>
      <c r="L652" s="565"/>
      <c r="M652" s="547"/>
    </row>
    <row r="653" spans="1:13" s="25" customFormat="1" x14ac:dyDescent="0.2">
      <c r="A653" s="15"/>
      <c r="B653" s="30"/>
      <c r="C653" s="306"/>
      <c r="D653" s="31"/>
      <c r="E653" s="30"/>
      <c r="F653" s="13"/>
      <c r="G653" s="13"/>
      <c r="H653" s="13"/>
      <c r="I653" s="14"/>
      <c r="K653" s="468"/>
      <c r="L653" s="565"/>
      <c r="M653" s="547"/>
    </row>
    <row r="654" spans="1:13" s="25" customFormat="1" x14ac:dyDescent="0.2">
      <c r="A654" s="15"/>
      <c r="B654" s="30"/>
      <c r="C654" s="306"/>
      <c r="D654" s="31"/>
      <c r="E654" s="30"/>
      <c r="F654" s="13"/>
      <c r="G654" s="13"/>
      <c r="H654" s="13"/>
      <c r="I654" s="14"/>
      <c r="K654" s="468"/>
      <c r="L654" s="565"/>
      <c r="M654" s="547"/>
    </row>
    <row r="655" spans="1:13" s="25" customFormat="1" x14ac:dyDescent="0.2">
      <c r="A655" s="15"/>
      <c r="B655" s="30"/>
      <c r="C655" s="306"/>
      <c r="D655" s="31"/>
      <c r="E655" s="30"/>
      <c r="F655" s="13"/>
      <c r="G655" s="13"/>
      <c r="H655" s="13"/>
      <c r="I655" s="14"/>
      <c r="K655" s="468"/>
      <c r="L655" s="565"/>
      <c r="M655" s="547"/>
    </row>
    <row r="656" spans="1:13" s="25" customFormat="1" x14ac:dyDescent="0.2">
      <c r="A656" s="15"/>
      <c r="B656" s="30"/>
      <c r="C656" s="306"/>
      <c r="D656" s="31"/>
      <c r="E656" s="30"/>
      <c r="F656" s="13"/>
      <c r="G656" s="13"/>
      <c r="H656" s="13"/>
      <c r="I656" s="14"/>
      <c r="K656" s="468"/>
      <c r="L656" s="565"/>
      <c r="M656" s="547"/>
    </row>
    <row r="657" spans="1:13" s="25" customFormat="1" x14ac:dyDescent="0.2">
      <c r="A657" s="15"/>
      <c r="B657" s="30"/>
      <c r="C657" s="306"/>
      <c r="D657" s="31"/>
      <c r="E657" s="30"/>
      <c r="F657" s="13"/>
      <c r="G657" s="13"/>
      <c r="H657" s="13"/>
      <c r="I657" s="14"/>
      <c r="K657" s="468"/>
      <c r="L657" s="565"/>
      <c r="M657" s="547"/>
    </row>
    <row r="658" spans="1:13" s="25" customFormat="1" x14ac:dyDescent="0.2">
      <c r="A658" s="15"/>
      <c r="B658" s="30"/>
      <c r="C658" s="306"/>
      <c r="D658" s="31"/>
      <c r="E658" s="30"/>
      <c r="F658" s="13"/>
      <c r="G658" s="13"/>
      <c r="H658" s="13"/>
      <c r="I658" s="14"/>
      <c r="K658" s="468"/>
      <c r="L658" s="565"/>
      <c r="M658" s="547"/>
    </row>
    <row r="659" spans="1:13" s="25" customFormat="1" x14ac:dyDescent="0.2">
      <c r="A659" s="15"/>
      <c r="B659" s="30"/>
      <c r="C659" s="306"/>
      <c r="D659" s="31"/>
      <c r="E659" s="30"/>
      <c r="F659" s="13"/>
      <c r="G659" s="13"/>
      <c r="H659" s="13"/>
      <c r="I659" s="14"/>
      <c r="K659" s="468"/>
      <c r="L659" s="565"/>
      <c r="M659" s="547"/>
    </row>
    <row r="660" spans="1:13" s="25" customFormat="1" x14ac:dyDescent="0.2">
      <c r="A660" s="15"/>
      <c r="B660" s="30"/>
      <c r="C660" s="306"/>
      <c r="D660" s="31"/>
      <c r="E660" s="30"/>
      <c r="F660" s="13"/>
      <c r="G660" s="13"/>
      <c r="H660" s="13"/>
      <c r="I660" s="14"/>
      <c r="K660" s="468"/>
      <c r="L660" s="565"/>
      <c r="M660" s="547"/>
    </row>
    <row r="661" spans="1:13" s="25" customFormat="1" x14ac:dyDescent="0.2">
      <c r="A661" s="15"/>
      <c r="B661" s="30"/>
      <c r="C661" s="306"/>
      <c r="D661" s="31"/>
      <c r="E661" s="30"/>
      <c r="F661" s="13"/>
      <c r="G661" s="13"/>
      <c r="H661" s="13"/>
      <c r="I661" s="14"/>
      <c r="K661" s="468"/>
      <c r="L661" s="565"/>
      <c r="M661" s="547"/>
    </row>
    <row r="662" spans="1:13" s="25" customFormat="1" x14ac:dyDescent="0.2">
      <c r="A662" s="15"/>
      <c r="B662" s="30"/>
      <c r="C662" s="306"/>
      <c r="D662" s="31"/>
      <c r="E662" s="30"/>
      <c r="F662" s="13"/>
      <c r="G662" s="13"/>
      <c r="H662" s="13"/>
      <c r="I662" s="14"/>
      <c r="K662" s="468"/>
      <c r="L662" s="565"/>
      <c r="M662" s="547"/>
    </row>
    <row r="663" spans="1:13" s="25" customFormat="1" x14ac:dyDescent="0.2">
      <c r="A663" s="15"/>
      <c r="B663" s="30"/>
      <c r="C663" s="306"/>
      <c r="D663" s="31"/>
      <c r="E663" s="30"/>
      <c r="F663" s="13"/>
      <c r="G663" s="13"/>
      <c r="H663" s="13"/>
      <c r="I663" s="14"/>
      <c r="K663" s="468"/>
      <c r="L663" s="565"/>
      <c r="M663" s="547"/>
    </row>
    <row r="664" spans="1:13" s="25" customFormat="1" x14ac:dyDescent="0.2">
      <c r="A664" s="15"/>
      <c r="B664" s="30"/>
      <c r="C664" s="306"/>
      <c r="D664" s="31"/>
      <c r="E664" s="30"/>
      <c r="F664" s="13"/>
      <c r="G664" s="13"/>
      <c r="H664" s="13"/>
      <c r="I664" s="14"/>
      <c r="K664" s="468"/>
      <c r="L664" s="565"/>
      <c r="M664" s="547"/>
    </row>
    <row r="665" spans="1:13" s="25" customFormat="1" x14ac:dyDescent="0.2">
      <c r="A665" s="15"/>
      <c r="B665" s="30"/>
      <c r="C665" s="306"/>
      <c r="D665" s="31"/>
      <c r="E665" s="30"/>
      <c r="F665" s="13"/>
      <c r="G665" s="13"/>
      <c r="H665" s="13"/>
      <c r="I665" s="14"/>
      <c r="K665" s="468"/>
      <c r="L665" s="565"/>
      <c r="M665" s="547"/>
    </row>
    <row r="666" spans="1:13" s="25" customFormat="1" x14ac:dyDescent="0.2">
      <c r="A666" s="15"/>
      <c r="B666" s="30"/>
      <c r="C666" s="306"/>
      <c r="D666" s="31"/>
      <c r="E666" s="30"/>
      <c r="F666" s="13"/>
      <c r="G666" s="13"/>
      <c r="H666" s="13"/>
      <c r="I666" s="14"/>
      <c r="K666" s="468"/>
      <c r="L666" s="565"/>
      <c r="M666" s="547"/>
    </row>
    <row r="667" spans="1:13" s="25" customFormat="1" x14ac:dyDescent="0.2">
      <c r="A667" s="15"/>
      <c r="B667" s="30"/>
      <c r="C667" s="306"/>
      <c r="D667" s="31"/>
      <c r="E667" s="30"/>
      <c r="F667" s="13"/>
      <c r="G667" s="13"/>
      <c r="H667" s="13"/>
      <c r="I667" s="14"/>
      <c r="K667" s="468"/>
      <c r="L667" s="565"/>
      <c r="M667" s="547"/>
    </row>
    <row r="668" spans="1:13" s="25" customFormat="1" x14ac:dyDescent="0.2">
      <c r="A668" s="15"/>
      <c r="B668" s="30"/>
      <c r="C668" s="306"/>
      <c r="D668" s="31"/>
      <c r="E668" s="30"/>
      <c r="F668" s="13"/>
      <c r="G668" s="13"/>
      <c r="H668" s="13"/>
      <c r="I668" s="14"/>
      <c r="K668" s="468"/>
      <c r="L668" s="565"/>
      <c r="M668" s="547"/>
    </row>
    <row r="669" spans="1:13" s="25" customFormat="1" x14ac:dyDescent="0.2">
      <c r="A669" s="15"/>
      <c r="B669" s="30"/>
      <c r="C669" s="306"/>
      <c r="D669" s="31"/>
      <c r="E669" s="30"/>
      <c r="F669" s="13"/>
      <c r="G669" s="13"/>
      <c r="H669" s="13"/>
      <c r="I669" s="14"/>
      <c r="K669" s="468"/>
      <c r="L669" s="565"/>
      <c r="M669" s="547"/>
    </row>
    <row r="670" spans="1:13" s="25" customFormat="1" x14ac:dyDescent="0.2">
      <c r="A670" s="15"/>
      <c r="B670" s="30"/>
      <c r="C670" s="306"/>
      <c r="D670" s="31"/>
      <c r="E670" s="30"/>
      <c r="F670" s="13"/>
      <c r="G670" s="13"/>
      <c r="H670" s="13"/>
      <c r="I670" s="14"/>
      <c r="K670" s="468"/>
      <c r="L670" s="565"/>
      <c r="M670" s="547"/>
    </row>
    <row r="671" spans="1:13" s="25" customFormat="1" x14ac:dyDescent="0.2">
      <c r="A671" s="15"/>
      <c r="B671" s="30"/>
      <c r="C671" s="306"/>
      <c r="D671" s="31"/>
      <c r="E671" s="30"/>
      <c r="F671" s="13"/>
      <c r="G671" s="13"/>
      <c r="H671" s="13"/>
      <c r="I671" s="14"/>
      <c r="K671" s="468"/>
      <c r="L671" s="565"/>
      <c r="M671" s="547"/>
    </row>
    <row r="672" spans="1:13" s="25" customFormat="1" x14ac:dyDescent="0.2">
      <c r="A672" s="15"/>
      <c r="B672" s="30"/>
      <c r="C672" s="306"/>
      <c r="D672" s="31"/>
      <c r="E672" s="30"/>
      <c r="F672" s="13"/>
      <c r="G672" s="13"/>
      <c r="H672" s="13"/>
      <c r="I672" s="14"/>
      <c r="K672" s="468"/>
      <c r="L672" s="565"/>
      <c r="M672" s="547"/>
    </row>
    <row r="673" spans="1:13" s="25" customFormat="1" x14ac:dyDescent="0.2">
      <c r="A673" s="15"/>
      <c r="B673" s="30"/>
      <c r="C673" s="306"/>
      <c r="D673" s="31"/>
      <c r="E673" s="30"/>
      <c r="F673" s="13"/>
      <c r="G673" s="13"/>
      <c r="H673" s="13"/>
      <c r="I673" s="14"/>
      <c r="K673" s="468"/>
      <c r="L673" s="565"/>
      <c r="M673" s="547"/>
    </row>
    <row r="674" spans="1:13" s="25" customFormat="1" x14ac:dyDescent="0.2">
      <c r="A674" s="15"/>
      <c r="B674" s="30"/>
      <c r="C674" s="306"/>
      <c r="D674" s="31"/>
      <c r="E674" s="30"/>
      <c r="F674" s="13"/>
      <c r="G674" s="13"/>
      <c r="H674" s="13"/>
      <c r="I674" s="14"/>
      <c r="K674" s="468"/>
      <c r="L674" s="565"/>
      <c r="M674" s="547"/>
    </row>
    <row r="675" spans="1:13" s="25" customFormat="1" x14ac:dyDescent="0.2">
      <c r="A675" s="15"/>
      <c r="B675" s="30"/>
      <c r="C675" s="306"/>
      <c r="D675" s="31"/>
      <c r="E675" s="30"/>
      <c r="F675" s="13"/>
      <c r="G675" s="13"/>
      <c r="H675" s="13"/>
      <c r="I675" s="14"/>
      <c r="K675" s="468"/>
      <c r="L675" s="565"/>
      <c r="M675" s="547"/>
    </row>
    <row r="676" spans="1:13" s="25" customFormat="1" x14ac:dyDescent="0.2">
      <c r="A676" s="15"/>
      <c r="B676" s="30"/>
      <c r="C676" s="306"/>
      <c r="D676" s="31"/>
      <c r="E676" s="30"/>
      <c r="F676" s="13"/>
      <c r="G676" s="13"/>
      <c r="H676" s="13"/>
      <c r="I676" s="14"/>
      <c r="K676" s="468"/>
      <c r="L676" s="565"/>
      <c r="M676" s="547"/>
    </row>
    <row r="677" spans="1:13" s="25" customFormat="1" x14ac:dyDescent="0.2">
      <c r="A677" s="15"/>
      <c r="B677" s="30"/>
      <c r="C677" s="306"/>
      <c r="D677" s="31"/>
      <c r="E677" s="30"/>
      <c r="F677" s="13"/>
      <c r="G677" s="13"/>
      <c r="H677" s="13"/>
      <c r="I677" s="14"/>
      <c r="K677" s="468"/>
      <c r="L677" s="565"/>
      <c r="M677" s="547"/>
    </row>
    <row r="678" spans="1:13" s="25" customFormat="1" x14ac:dyDescent="0.2">
      <c r="A678" s="15"/>
      <c r="B678" s="30"/>
      <c r="C678" s="306"/>
      <c r="D678" s="31"/>
      <c r="E678" s="30"/>
      <c r="F678" s="13"/>
      <c r="G678" s="13"/>
      <c r="H678" s="13"/>
      <c r="I678" s="14"/>
      <c r="K678" s="468"/>
      <c r="L678" s="565"/>
      <c r="M678" s="547"/>
    </row>
    <row r="679" spans="1:13" s="25" customFormat="1" x14ac:dyDescent="0.2">
      <c r="A679" s="15"/>
      <c r="B679" s="30"/>
      <c r="C679" s="306"/>
      <c r="D679" s="31"/>
      <c r="E679" s="30"/>
      <c r="F679" s="13"/>
      <c r="G679" s="13"/>
      <c r="H679" s="13"/>
      <c r="I679" s="14"/>
      <c r="K679" s="468"/>
      <c r="L679" s="565"/>
      <c r="M679" s="547"/>
    </row>
    <row r="680" spans="1:13" s="25" customFormat="1" x14ac:dyDescent="0.2">
      <c r="A680" s="15"/>
      <c r="B680" s="30"/>
      <c r="C680" s="306"/>
      <c r="D680" s="31"/>
      <c r="E680" s="30"/>
      <c r="F680" s="13"/>
      <c r="G680" s="13"/>
      <c r="H680" s="13"/>
      <c r="I680" s="14"/>
      <c r="K680" s="468"/>
      <c r="L680" s="565"/>
      <c r="M680" s="547"/>
    </row>
    <row r="681" spans="1:13" s="25" customFormat="1" x14ac:dyDescent="0.2">
      <c r="A681" s="15"/>
      <c r="B681" s="30"/>
      <c r="C681" s="306"/>
      <c r="D681" s="31"/>
      <c r="E681" s="30"/>
      <c r="F681" s="13"/>
      <c r="G681" s="13"/>
      <c r="H681" s="13"/>
      <c r="I681" s="14"/>
      <c r="K681" s="468"/>
      <c r="L681" s="565"/>
      <c r="M681" s="547"/>
    </row>
    <row r="682" spans="1:13" s="25" customFormat="1" x14ac:dyDescent="0.2">
      <c r="A682" s="15"/>
      <c r="B682" s="30"/>
      <c r="C682" s="306"/>
      <c r="D682" s="31"/>
      <c r="E682" s="30"/>
      <c r="F682" s="13"/>
      <c r="G682" s="13"/>
      <c r="H682" s="13"/>
      <c r="I682" s="14"/>
      <c r="K682" s="468"/>
      <c r="L682" s="565"/>
      <c r="M682" s="547"/>
    </row>
    <row r="683" spans="1:13" s="25" customFormat="1" x14ac:dyDescent="0.2">
      <c r="A683" s="15"/>
      <c r="B683" s="30"/>
      <c r="C683" s="306"/>
      <c r="D683" s="31"/>
      <c r="E683" s="30"/>
      <c r="F683" s="13"/>
      <c r="G683" s="13"/>
      <c r="H683" s="13"/>
      <c r="I683" s="14"/>
      <c r="K683" s="468"/>
      <c r="L683" s="565"/>
      <c r="M683" s="547"/>
    </row>
    <row r="684" spans="1:13" s="25" customFormat="1" x14ac:dyDescent="0.2">
      <c r="A684" s="15"/>
      <c r="B684" s="30"/>
      <c r="C684" s="306"/>
      <c r="D684" s="31"/>
      <c r="E684" s="30"/>
      <c r="F684" s="13"/>
      <c r="G684" s="13"/>
      <c r="H684" s="13"/>
      <c r="I684" s="14"/>
      <c r="K684" s="468"/>
      <c r="L684" s="565"/>
      <c r="M684" s="547"/>
    </row>
    <row r="685" spans="1:13" s="25" customFormat="1" x14ac:dyDescent="0.2">
      <c r="A685" s="15"/>
      <c r="B685" s="30"/>
      <c r="C685" s="306"/>
      <c r="D685" s="31"/>
      <c r="E685" s="30"/>
      <c r="F685" s="13"/>
      <c r="G685" s="13"/>
      <c r="H685" s="13"/>
      <c r="I685" s="14"/>
      <c r="K685" s="468"/>
      <c r="L685" s="565"/>
      <c r="M685" s="547"/>
    </row>
    <row r="686" spans="1:13" s="25" customFormat="1" x14ac:dyDescent="0.2">
      <c r="A686" s="15"/>
      <c r="B686" s="30"/>
      <c r="C686" s="306"/>
      <c r="D686" s="31"/>
      <c r="E686" s="30"/>
      <c r="F686" s="13"/>
      <c r="G686" s="13"/>
      <c r="H686" s="13"/>
      <c r="I686" s="14"/>
      <c r="K686" s="468"/>
      <c r="L686" s="565"/>
      <c r="M686" s="547"/>
    </row>
    <row r="687" spans="1:13" s="25" customFormat="1" x14ac:dyDescent="0.2">
      <c r="A687" s="15"/>
      <c r="B687" s="30"/>
      <c r="C687" s="306"/>
      <c r="D687" s="31"/>
      <c r="E687" s="30"/>
      <c r="F687" s="13"/>
      <c r="G687" s="13"/>
      <c r="H687" s="13"/>
      <c r="I687" s="14"/>
      <c r="K687" s="468"/>
      <c r="L687" s="565"/>
      <c r="M687" s="547"/>
    </row>
    <row r="688" spans="1:13" s="25" customFormat="1" x14ac:dyDescent="0.2">
      <c r="A688" s="15"/>
      <c r="B688" s="30"/>
      <c r="C688" s="306"/>
      <c r="D688" s="31"/>
      <c r="E688" s="30"/>
      <c r="F688" s="13"/>
      <c r="G688" s="13"/>
      <c r="H688" s="13"/>
      <c r="I688" s="14"/>
      <c r="K688" s="468"/>
      <c r="L688" s="565"/>
      <c r="M688" s="547"/>
    </row>
    <row r="689" spans="1:13" s="25" customFormat="1" x14ac:dyDescent="0.2">
      <c r="A689" s="15"/>
      <c r="B689" s="30"/>
      <c r="C689" s="306"/>
      <c r="D689" s="31"/>
      <c r="E689" s="30"/>
      <c r="F689" s="13"/>
      <c r="G689" s="13"/>
      <c r="H689" s="13"/>
      <c r="I689" s="14"/>
      <c r="K689" s="468"/>
      <c r="L689" s="565"/>
      <c r="M689" s="547"/>
    </row>
    <row r="690" spans="1:13" s="25" customFormat="1" x14ac:dyDescent="0.2">
      <c r="A690" s="15"/>
      <c r="B690" s="30"/>
      <c r="C690" s="306"/>
      <c r="D690" s="31"/>
      <c r="E690" s="30"/>
      <c r="F690" s="13"/>
      <c r="G690" s="13"/>
      <c r="H690" s="13"/>
      <c r="I690" s="14"/>
      <c r="K690" s="468"/>
      <c r="L690" s="565"/>
      <c r="M690" s="547"/>
    </row>
    <row r="691" spans="1:13" s="25" customFormat="1" x14ac:dyDescent="0.2">
      <c r="A691" s="15"/>
      <c r="B691" s="30"/>
      <c r="C691" s="306"/>
      <c r="D691" s="31"/>
      <c r="E691" s="30"/>
      <c r="F691" s="13"/>
      <c r="G691" s="13"/>
      <c r="H691" s="13"/>
      <c r="I691" s="14"/>
      <c r="K691" s="468"/>
      <c r="L691" s="565"/>
      <c r="M691" s="547"/>
    </row>
    <row r="692" spans="1:13" s="25" customFormat="1" x14ac:dyDescent="0.2">
      <c r="A692" s="15"/>
      <c r="B692" s="30"/>
      <c r="C692" s="306"/>
      <c r="D692" s="31"/>
      <c r="E692" s="30"/>
      <c r="F692" s="13"/>
      <c r="G692" s="13"/>
      <c r="H692" s="13"/>
      <c r="I692" s="14"/>
      <c r="K692" s="468"/>
      <c r="L692" s="565"/>
      <c r="M692" s="547"/>
    </row>
    <row r="693" spans="1:13" s="25" customFormat="1" x14ac:dyDescent="0.2">
      <c r="A693" s="15"/>
      <c r="B693" s="30"/>
      <c r="C693" s="306"/>
      <c r="D693" s="31"/>
      <c r="E693" s="30"/>
      <c r="F693" s="13"/>
      <c r="G693" s="13"/>
      <c r="H693" s="13"/>
      <c r="I693" s="14"/>
      <c r="K693" s="468"/>
      <c r="L693" s="565"/>
      <c r="M693" s="547"/>
    </row>
    <row r="694" spans="1:13" s="25" customFormat="1" x14ac:dyDescent="0.2">
      <c r="A694" s="15"/>
      <c r="B694" s="30"/>
      <c r="C694" s="306"/>
      <c r="D694" s="31"/>
      <c r="E694" s="30"/>
      <c r="F694" s="13"/>
      <c r="G694" s="13"/>
      <c r="H694" s="13"/>
      <c r="I694" s="14"/>
      <c r="K694" s="468"/>
      <c r="L694" s="565"/>
      <c r="M694" s="547"/>
    </row>
    <row r="695" spans="1:13" s="25" customFormat="1" x14ac:dyDescent="0.2">
      <c r="A695" s="15"/>
      <c r="B695" s="30"/>
      <c r="C695" s="306"/>
      <c r="D695" s="31"/>
      <c r="E695" s="30"/>
      <c r="F695" s="13"/>
      <c r="G695" s="13"/>
      <c r="H695" s="13"/>
      <c r="I695" s="14"/>
      <c r="K695" s="468"/>
      <c r="L695" s="565"/>
      <c r="M695" s="547"/>
    </row>
    <row r="696" spans="1:13" s="25" customFormat="1" x14ac:dyDescent="0.2">
      <c r="A696" s="15"/>
      <c r="B696" s="30"/>
      <c r="C696" s="306"/>
      <c r="D696" s="31"/>
      <c r="E696" s="30"/>
      <c r="F696" s="13"/>
      <c r="G696" s="13"/>
      <c r="H696" s="13"/>
      <c r="I696" s="14"/>
      <c r="K696" s="468"/>
      <c r="L696" s="565"/>
      <c r="M696" s="547"/>
    </row>
    <row r="697" spans="1:13" s="25" customFormat="1" x14ac:dyDescent="0.2">
      <c r="A697" s="15"/>
      <c r="B697" s="30"/>
      <c r="C697" s="306"/>
      <c r="D697" s="31"/>
      <c r="E697" s="30"/>
      <c r="F697" s="13"/>
      <c r="G697" s="13"/>
      <c r="H697" s="13"/>
      <c r="I697" s="14"/>
      <c r="K697" s="468"/>
      <c r="L697" s="565"/>
      <c r="M697" s="547"/>
    </row>
    <row r="698" spans="1:13" s="25" customFormat="1" x14ac:dyDescent="0.2">
      <c r="A698" s="15"/>
      <c r="B698" s="30"/>
      <c r="C698" s="306"/>
      <c r="D698" s="31"/>
      <c r="E698" s="30"/>
      <c r="F698" s="13"/>
      <c r="G698" s="13"/>
      <c r="H698" s="13"/>
      <c r="I698" s="14"/>
      <c r="K698" s="468"/>
      <c r="L698" s="565"/>
      <c r="M698" s="547"/>
    </row>
    <row r="699" spans="1:13" s="25" customFormat="1" x14ac:dyDescent="0.2">
      <c r="A699" s="15"/>
      <c r="B699" s="30"/>
      <c r="C699" s="306"/>
      <c r="D699" s="31"/>
      <c r="E699" s="30"/>
      <c r="F699" s="13"/>
      <c r="G699" s="13"/>
      <c r="H699" s="13"/>
      <c r="I699" s="14"/>
      <c r="K699" s="468"/>
      <c r="L699" s="565"/>
      <c r="M699" s="547"/>
    </row>
    <row r="700" spans="1:13" s="25" customFormat="1" x14ac:dyDescent="0.2">
      <c r="A700" s="15"/>
      <c r="B700" s="30"/>
      <c r="C700" s="306"/>
      <c r="D700" s="31"/>
      <c r="E700" s="30"/>
      <c r="F700" s="13"/>
      <c r="G700" s="13"/>
      <c r="H700" s="13"/>
      <c r="I700" s="14"/>
      <c r="K700" s="468"/>
      <c r="L700" s="565"/>
      <c r="M700" s="547"/>
    </row>
    <row r="701" spans="1:13" s="25" customFormat="1" x14ac:dyDescent="0.2">
      <c r="A701" s="15"/>
      <c r="B701" s="30"/>
      <c r="C701" s="306"/>
      <c r="D701" s="31"/>
      <c r="E701" s="30"/>
      <c r="F701" s="13"/>
      <c r="G701" s="13"/>
      <c r="H701" s="13"/>
      <c r="I701" s="14"/>
      <c r="K701" s="468"/>
      <c r="L701" s="565"/>
      <c r="M701" s="547"/>
    </row>
    <row r="702" spans="1:13" s="25" customFormat="1" x14ac:dyDescent="0.2">
      <c r="A702" s="15"/>
      <c r="B702" s="30"/>
      <c r="C702" s="306"/>
      <c r="D702" s="31"/>
      <c r="E702" s="30"/>
      <c r="F702" s="13"/>
      <c r="G702" s="13"/>
      <c r="H702" s="13"/>
      <c r="I702" s="14"/>
      <c r="K702" s="468"/>
      <c r="L702" s="565"/>
      <c r="M702" s="547"/>
    </row>
    <row r="703" spans="1:13" s="25" customFormat="1" x14ac:dyDescent="0.2">
      <c r="A703" s="15"/>
      <c r="B703" s="30"/>
      <c r="C703" s="306"/>
      <c r="D703" s="31"/>
      <c r="E703" s="30"/>
      <c r="F703" s="13"/>
      <c r="G703" s="13"/>
      <c r="H703" s="13"/>
      <c r="I703" s="14"/>
      <c r="K703" s="468"/>
      <c r="L703" s="565"/>
      <c r="M703" s="547"/>
    </row>
    <row r="704" spans="1:13" s="25" customFormat="1" x14ac:dyDescent="0.2">
      <c r="A704" s="15"/>
      <c r="B704" s="30"/>
      <c r="C704" s="306"/>
      <c r="D704" s="31"/>
      <c r="E704" s="30"/>
      <c r="F704" s="13"/>
      <c r="G704" s="13"/>
      <c r="H704" s="13"/>
      <c r="I704" s="14"/>
      <c r="K704" s="468"/>
      <c r="L704" s="565"/>
      <c r="M704" s="547"/>
    </row>
    <row r="705" spans="1:13" s="25" customFormat="1" x14ac:dyDescent="0.2">
      <c r="A705" s="15"/>
      <c r="B705" s="30"/>
      <c r="C705" s="306"/>
      <c r="D705" s="31"/>
      <c r="E705" s="30"/>
      <c r="F705" s="13"/>
      <c r="G705" s="13"/>
      <c r="H705" s="13"/>
      <c r="I705" s="14"/>
      <c r="K705" s="468"/>
      <c r="L705" s="565"/>
      <c r="M705" s="547"/>
    </row>
    <row r="706" spans="1:13" s="25" customFormat="1" x14ac:dyDescent="0.2">
      <c r="A706" s="15"/>
      <c r="B706" s="30"/>
      <c r="C706" s="306"/>
      <c r="D706" s="31"/>
      <c r="E706" s="30"/>
      <c r="F706" s="13"/>
      <c r="G706" s="13"/>
      <c r="H706" s="13"/>
      <c r="I706" s="14"/>
      <c r="K706" s="468"/>
      <c r="L706" s="565"/>
      <c r="M706" s="547"/>
    </row>
    <row r="707" spans="1:13" s="25" customFormat="1" x14ac:dyDescent="0.2">
      <c r="A707" s="15"/>
      <c r="B707" s="30"/>
      <c r="C707" s="306"/>
      <c r="D707" s="31"/>
      <c r="E707" s="30"/>
      <c r="F707" s="13"/>
      <c r="G707" s="13"/>
      <c r="H707" s="13"/>
      <c r="I707" s="14"/>
      <c r="K707" s="468"/>
      <c r="L707" s="565"/>
      <c r="M707" s="547"/>
    </row>
    <row r="708" spans="1:13" s="25" customFormat="1" x14ac:dyDescent="0.2">
      <c r="A708" s="15"/>
      <c r="B708" s="30"/>
      <c r="C708" s="306"/>
      <c r="D708" s="31"/>
      <c r="E708" s="30"/>
      <c r="F708" s="13"/>
      <c r="G708" s="13"/>
      <c r="H708" s="13"/>
      <c r="I708" s="14"/>
      <c r="K708" s="468"/>
      <c r="L708" s="565"/>
      <c r="M708" s="547"/>
    </row>
    <row r="709" spans="1:13" s="25" customFormat="1" x14ac:dyDescent="0.2">
      <c r="A709" s="15"/>
      <c r="B709" s="30"/>
      <c r="C709" s="306"/>
      <c r="D709" s="31"/>
      <c r="E709" s="30"/>
      <c r="F709" s="13"/>
      <c r="G709" s="13"/>
      <c r="H709" s="13"/>
      <c r="I709" s="14"/>
      <c r="K709" s="468"/>
      <c r="L709" s="565"/>
      <c r="M709" s="547"/>
    </row>
    <row r="710" spans="1:13" s="25" customFormat="1" x14ac:dyDescent="0.2">
      <c r="A710" s="15"/>
      <c r="B710" s="30"/>
      <c r="C710" s="306"/>
      <c r="D710" s="31"/>
      <c r="E710" s="30"/>
      <c r="F710" s="13"/>
      <c r="G710" s="13"/>
      <c r="H710" s="13"/>
      <c r="I710" s="14"/>
      <c r="K710" s="468"/>
      <c r="L710" s="565"/>
      <c r="M710" s="547"/>
    </row>
    <row r="711" spans="1:13" s="25" customFormat="1" x14ac:dyDescent="0.2">
      <c r="A711" s="15"/>
      <c r="B711" s="30"/>
      <c r="C711" s="306"/>
      <c r="D711" s="31"/>
      <c r="E711" s="30"/>
      <c r="F711" s="13"/>
      <c r="G711" s="13"/>
      <c r="H711" s="13"/>
      <c r="I711" s="14"/>
      <c r="K711" s="468"/>
      <c r="L711" s="565"/>
      <c r="M711" s="547"/>
    </row>
    <row r="712" spans="1:13" s="25" customFormat="1" x14ac:dyDescent="0.2">
      <c r="A712" s="15"/>
      <c r="B712" s="30"/>
      <c r="C712" s="306"/>
      <c r="D712" s="31"/>
      <c r="E712" s="30"/>
      <c r="F712" s="13"/>
      <c r="G712" s="13"/>
      <c r="H712" s="13"/>
      <c r="I712" s="14"/>
      <c r="K712" s="468"/>
      <c r="L712" s="565"/>
      <c r="M712" s="547"/>
    </row>
    <row r="713" spans="1:13" s="25" customFormat="1" x14ac:dyDescent="0.2">
      <c r="A713" s="15"/>
      <c r="B713" s="30"/>
      <c r="C713" s="306"/>
      <c r="D713" s="31"/>
      <c r="E713" s="30"/>
      <c r="F713" s="13"/>
      <c r="G713" s="13"/>
      <c r="H713" s="13"/>
      <c r="I713" s="14"/>
      <c r="K713" s="468"/>
      <c r="L713" s="565"/>
      <c r="M713" s="547"/>
    </row>
    <row r="714" spans="1:13" s="25" customFormat="1" x14ac:dyDescent="0.2">
      <c r="A714" s="15"/>
      <c r="B714" s="30"/>
      <c r="C714" s="306"/>
      <c r="D714" s="31"/>
      <c r="E714" s="30"/>
      <c r="F714" s="13"/>
      <c r="G714" s="13"/>
      <c r="H714" s="13"/>
      <c r="I714" s="14"/>
      <c r="K714" s="468"/>
      <c r="L714" s="565"/>
      <c r="M714" s="547"/>
    </row>
    <row r="715" spans="1:13" s="25" customFormat="1" x14ac:dyDescent="0.2">
      <c r="A715" s="15"/>
      <c r="B715" s="30"/>
      <c r="C715" s="306"/>
      <c r="D715" s="31"/>
      <c r="E715" s="30"/>
      <c r="F715" s="13"/>
      <c r="G715" s="13"/>
      <c r="H715" s="13"/>
      <c r="I715" s="14"/>
      <c r="K715" s="468"/>
      <c r="L715" s="565"/>
      <c r="M715" s="547"/>
    </row>
    <row r="716" spans="1:13" s="25" customFormat="1" x14ac:dyDescent="0.2">
      <c r="A716" s="15"/>
      <c r="B716" s="30"/>
      <c r="C716" s="306"/>
      <c r="D716" s="31"/>
      <c r="E716" s="30"/>
      <c r="F716" s="13"/>
      <c r="G716" s="13"/>
      <c r="H716" s="13"/>
      <c r="I716" s="14"/>
      <c r="K716" s="468"/>
      <c r="L716" s="565"/>
      <c r="M716" s="547"/>
    </row>
    <row r="717" spans="1:13" s="25" customFormat="1" x14ac:dyDescent="0.2">
      <c r="A717" s="15"/>
      <c r="B717" s="30"/>
      <c r="C717" s="306"/>
      <c r="D717" s="31"/>
      <c r="E717" s="30"/>
      <c r="F717" s="13"/>
      <c r="G717" s="13"/>
      <c r="H717" s="13"/>
      <c r="I717" s="14"/>
      <c r="K717" s="468"/>
      <c r="L717" s="565"/>
      <c r="M717" s="547"/>
    </row>
    <row r="718" spans="1:13" s="25" customFormat="1" x14ac:dyDescent="0.2">
      <c r="A718" s="15"/>
      <c r="B718" s="30"/>
      <c r="C718" s="306"/>
      <c r="D718" s="31"/>
      <c r="E718" s="30"/>
      <c r="F718" s="13"/>
      <c r="G718" s="13"/>
      <c r="H718" s="13"/>
      <c r="I718" s="14"/>
      <c r="K718" s="468"/>
      <c r="L718" s="565"/>
      <c r="M718" s="547"/>
    </row>
    <row r="719" spans="1:13" s="25" customFormat="1" x14ac:dyDescent="0.2">
      <c r="A719" s="15"/>
      <c r="B719" s="30"/>
      <c r="C719" s="306"/>
      <c r="D719" s="31"/>
      <c r="E719" s="30"/>
      <c r="F719" s="13"/>
      <c r="G719" s="13"/>
      <c r="H719" s="13"/>
      <c r="I719" s="14"/>
      <c r="K719" s="468"/>
      <c r="L719" s="565"/>
      <c r="M719" s="547"/>
    </row>
    <row r="720" spans="1:13" s="25" customFormat="1" x14ac:dyDescent="0.2">
      <c r="A720" s="15"/>
      <c r="B720" s="30"/>
      <c r="C720" s="306"/>
      <c r="D720" s="31"/>
      <c r="E720" s="30"/>
      <c r="F720" s="13"/>
      <c r="G720" s="13"/>
      <c r="H720" s="13"/>
      <c r="I720" s="14"/>
      <c r="K720" s="468"/>
      <c r="L720" s="565"/>
      <c r="M720" s="547"/>
    </row>
    <row r="721" spans="1:13" s="25" customFormat="1" x14ac:dyDescent="0.2">
      <c r="A721" s="15"/>
      <c r="B721" s="30"/>
      <c r="C721" s="306"/>
      <c r="D721" s="31"/>
      <c r="E721" s="30"/>
      <c r="F721" s="13"/>
      <c r="G721" s="13"/>
      <c r="H721" s="13"/>
      <c r="I721" s="14"/>
      <c r="K721" s="468"/>
      <c r="L721" s="565"/>
      <c r="M721" s="547"/>
    </row>
    <row r="722" spans="1:13" s="25" customFormat="1" x14ac:dyDescent="0.2">
      <c r="A722" s="15"/>
      <c r="B722" s="30"/>
      <c r="C722" s="306"/>
      <c r="D722" s="31"/>
      <c r="E722" s="30"/>
      <c r="F722" s="13"/>
      <c r="G722" s="13"/>
      <c r="H722" s="13"/>
      <c r="I722" s="14"/>
      <c r="K722" s="468"/>
      <c r="L722" s="565"/>
      <c r="M722" s="547"/>
    </row>
    <row r="723" spans="1:13" s="25" customFormat="1" x14ac:dyDescent="0.2">
      <c r="A723" s="15"/>
      <c r="B723" s="30"/>
      <c r="C723" s="306"/>
      <c r="D723" s="31"/>
      <c r="E723" s="30"/>
      <c r="F723" s="13"/>
      <c r="G723" s="13"/>
      <c r="H723" s="13"/>
      <c r="I723" s="14"/>
      <c r="K723" s="468"/>
      <c r="L723" s="565"/>
      <c r="M723" s="547"/>
    </row>
    <row r="724" spans="1:13" s="25" customFormat="1" x14ac:dyDescent="0.2">
      <c r="A724" s="15"/>
      <c r="B724" s="30"/>
      <c r="C724" s="306"/>
      <c r="D724" s="31"/>
      <c r="E724" s="30"/>
      <c r="F724" s="13"/>
      <c r="G724" s="13"/>
      <c r="H724" s="13"/>
      <c r="I724" s="14"/>
      <c r="K724" s="468"/>
      <c r="L724" s="565"/>
      <c r="M724" s="547"/>
    </row>
    <row r="725" spans="1:13" s="25" customFormat="1" x14ac:dyDescent="0.2">
      <c r="A725" s="15"/>
      <c r="B725" s="30"/>
      <c r="C725" s="306"/>
      <c r="D725" s="31"/>
      <c r="E725" s="30"/>
      <c r="F725" s="13"/>
      <c r="G725" s="13"/>
      <c r="H725" s="13"/>
      <c r="I725" s="14"/>
      <c r="K725" s="468"/>
      <c r="L725" s="565"/>
      <c r="M725" s="547"/>
    </row>
    <row r="726" spans="1:13" s="25" customFormat="1" x14ac:dyDescent="0.2">
      <c r="A726" s="15"/>
      <c r="B726" s="30"/>
      <c r="C726" s="306"/>
      <c r="D726" s="31"/>
      <c r="E726" s="30"/>
      <c r="F726" s="13"/>
      <c r="G726" s="13"/>
      <c r="H726" s="13"/>
      <c r="I726" s="14"/>
      <c r="K726" s="468"/>
      <c r="L726" s="565"/>
      <c r="M726" s="547"/>
    </row>
    <row r="727" spans="1:13" s="25" customFormat="1" x14ac:dyDescent="0.2">
      <c r="A727" s="15"/>
      <c r="B727" s="30"/>
      <c r="C727" s="306"/>
      <c r="D727" s="31"/>
      <c r="E727" s="30"/>
      <c r="F727" s="13"/>
      <c r="G727" s="13"/>
      <c r="H727" s="13"/>
      <c r="I727" s="14"/>
      <c r="K727" s="468"/>
      <c r="L727" s="565"/>
      <c r="M727" s="547"/>
    </row>
    <row r="728" spans="1:13" s="25" customFormat="1" x14ac:dyDescent="0.2">
      <c r="A728" s="15"/>
      <c r="B728" s="30"/>
      <c r="C728" s="306"/>
      <c r="D728" s="31"/>
      <c r="E728" s="30"/>
      <c r="F728" s="13"/>
      <c r="G728" s="13"/>
      <c r="H728" s="13"/>
      <c r="I728" s="14"/>
      <c r="K728" s="468"/>
      <c r="L728" s="565"/>
      <c r="M728" s="547"/>
    </row>
    <row r="729" spans="1:13" s="25" customFormat="1" x14ac:dyDescent="0.2">
      <c r="A729" s="15"/>
      <c r="B729" s="30"/>
      <c r="C729" s="306"/>
      <c r="D729" s="31"/>
      <c r="E729" s="30"/>
      <c r="F729" s="13"/>
      <c r="G729" s="13"/>
      <c r="H729" s="13"/>
      <c r="I729" s="14"/>
      <c r="K729" s="468"/>
      <c r="L729" s="565"/>
      <c r="M729" s="547"/>
    </row>
    <row r="730" spans="1:13" s="25" customFormat="1" x14ac:dyDescent="0.2">
      <c r="A730" s="15"/>
      <c r="B730" s="30"/>
      <c r="C730" s="306"/>
      <c r="D730" s="31"/>
      <c r="E730" s="30"/>
      <c r="F730" s="13"/>
      <c r="G730" s="13"/>
      <c r="H730" s="13"/>
      <c r="I730" s="14"/>
      <c r="K730" s="468"/>
      <c r="L730" s="565"/>
      <c r="M730" s="547"/>
    </row>
    <row r="731" spans="1:13" s="25" customFormat="1" x14ac:dyDescent="0.2">
      <c r="A731" s="15"/>
      <c r="B731" s="30"/>
      <c r="C731" s="306"/>
      <c r="D731" s="31"/>
      <c r="E731" s="30"/>
      <c r="F731" s="13"/>
      <c r="G731" s="13"/>
      <c r="H731" s="13"/>
      <c r="I731" s="14"/>
      <c r="K731" s="468"/>
      <c r="L731" s="565"/>
      <c r="M731" s="547"/>
    </row>
    <row r="732" spans="1:13" s="25" customFormat="1" x14ac:dyDescent="0.2">
      <c r="A732" s="15"/>
      <c r="B732" s="30"/>
      <c r="C732" s="306"/>
      <c r="D732" s="31"/>
      <c r="E732" s="30"/>
      <c r="F732" s="13"/>
      <c r="G732" s="13"/>
      <c r="H732" s="13"/>
      <c r="I732" s="14"/>
      <c r="K732" s="468"/>
      <c r="L732" s="565"/>
      <c r="M732" s="547"/>
    </row>
    <row r="733" spans="1:13" s="25" customFormat="1" x14ac:dyDescent="0.2">
      <c r="A733" s="15"/>
      <c r="B733" s="30"/>
      <c r="C733" s="306"/>
      <c r="D733" s="31"/>
      <c r="E733" s="30"/>
      <c r="F733" s="13"/>
      <c r="G733" s="13"/>
      <c r="H733" s="13"/>
      <c r="I733" s="14"/>
      <c r="K733" s="468"/>
      <c r="L733" s="565"/>
      <c r="M733" s="547"/>
    </row>
    <row r="734" spans="1:13" s="25" customFormat="1" x14ac:dyDescent="0.2">
      <c r="A734" s="15"/>
      <c r="B734" s="30"/>
      <c r="C734" s="306"/>
      <c r="D734" s="31"/>
      <c r="E734" s="30"/>
      <c r="F734" s="13"/>
      <c r="G734" s="13"/>
      <c r="H734" s="13"/>
      <c r="I734" s="14"/>
      <c r="K734" s="468"/>
      <c r="L734" s="565"/>
      <c r="M734" s="547"/>
    </row>
    <row r="735" spans="1:13" s="25" customFormat="1" x14ac:dyDescent="0.2">
      <c r="A735" s="15"/>
      <c r="B735" s="30"/>
      <c r="C735" s="306"/>
      <c r="D735" s="31"/>
      <c r="E735" s="30"/>
      <c r="F735" s="13"/>
      <c r="G735" s="13"/>
      <c r="H735" s="13"/>
      <c r="I735" s="14"/>
      <c r="K735" s="468"/>
      <c r="L735" s="565"/>
      <c r="M735" s="547"/>
    </row>
    <row r="736" spans="1:13" s="25" customFormat="1" x14ac:dyDescent="0.2">
      <c r="A736" s="15"/>
      <c r="B736" s="30"/>
      <c r="C736" s="306"/>
      <c r="D736" s="31"/>
      <c r="E736" s="30"/>
      <c r="F736" s="13"/>
      <c r="G736" s="13"/>
      <c r="H736" s="13"/>
      <c r="I736" s="14"/>
      <c r="K736" s="468"/>
      <c r="L736" s="565"/>
      <c r="M736" s="547"/>
    </row>
    <row r="737" spans="1:13" s="25" customFormat="1" x14ac:dyDescent="0.2">
      <c r="A737" s="15"/>
      <c r="B737" s="30"/>
      <c r="C737" s="306"/>
      <c r="D737" s="31"/>
      <c r="E737" s="30"/>
      <c r="F737" s="13"/>
      <c r="G737" s="13"/>
      <c r="H737" s="13"/>
      <c r="I737" s="14"/>
      <c r="K737" s="468"/>
      <c r="L737" s="565"/>
      <c r="M737" s="547"/>
    </row>
    <row r="738" spans="1:13" s="25" customFormat="1" x14ac:dyDescent="0.2">
      <c r="A738" s="15"/>
      <c r="B738" s="30"/>
      <c r="C738" s="306"/>
      <c r="D738" s="31"/>
      <c r="E738" s="30"/>
      <c r="F738" s="13"/>
      <c r="G738" s="13"/>
      <c r="H738" s="13"/>
      <c r="I738" s="14"/>
      <c r="K738" s="468"/>
      <c r="L738" s="565"/>
      <c r="M738" s="547"/>
    </row>
    <row r="739" spans="1:13" s="25" customFormat="1" x14ac:dyDescent="0.2">
      <c r="A739" s="15"/>
      <c r="B739" s="30"/>
      <c r="C739" s="306"/>
      <c r="D739" s="31"/>
      <c r="E739" s="30"/>
      <c r="F739" s="13"/>
      <c r="G739" s="13"/>
      <c r="H739" s="13"/>
      <c r="I739" s="14"/>
      <c r="K739" s="468"/>
      <c r="L739" s="565"/>
      <c r="M739" s="547"/>
    </row>
    <row r="740" spans="1:13" s="25" customFormat="1" x14ac:dyDescent="0.2">
      <c r="A740" s="15"/>
      <c r="B740" s="30"/>
      <c r="C740" s="306"/>
      <c r="D740" s="31"/>
      <c r="E740" s="30"/>
      <c r="F740" s="13"/>
      <c r="G740" s="13"/>
      <c r="H740" s="13"/>
      <c r="I740" s="14"/>
      <c r="K740" s="468"/>
      <c r="L740" s="565"/>
      <c r="M740" s="547"/>
    </row>
    <row r="741" spans="1:13" s="25" customFormat="1" x14ac:dyDescent="0.2">
      <c r="A741" s="15"/>
      <c r="B741" s="30"/>
      <c r="C741" s="306"/>
      <c r="D741" s="31"/>
      <c r="E741" s="30"/>
      <c r="F741" s="13"/>
      <c r="G741" s="13"/>
      <c r="H741" s="13"/>
      <c r="I741" s="14"/>
      <c r="K741" s="468"/>
      <c r="L741" s="565"/>
      <c r="M741" s="547"/>
    </row>
    <row r="742" spans="1:13" s="25" customFormat="1" x14ac:dyDescent="0.2">
      <c r="A742" s="15"/>
      <c r="B742" s="30"/>
      <c r="C742" s="306"/>
      <c r="D742" s="31"/>
      <c r="E742" s="30"/>
      <c r="F742" s="13"/>
      <c r="G742" s="13"/>
      <c r="H742" s="13"/>
      <c r="I742" s="14"/>
      <c r="K742" s="468"/>
      <c r="L742" s="565"/>
      <c r="M742" s="547"/>
    </row>
    <row r="743" spans="1:13" s="25" customFormat="1" x14ac:dyDescent="0.2">
      <c r="A743" s="15"/>
      <c r="B743" s="30"/>
      <c r="C743" s="306"/>
      <c r="D743" s="31"/>
      <c r="E743" s="30"/>
      <c r="F743" s="13"/>
      <c r="G743" s="13"/>
      <c r="H743" s="13"/>
      <c r="I743" s="14"/>
      <c r="K743" s="468"/>
      <c r="L743" s="565"/>
      <c r="M743" s="547"/>
    </row>
    <row r="744" spans="1:13" s="25" customFormat="1" x14ac:dyDescent="0.2">
      <c r="A744" s="15"/>
      <c r="B744" s="30"/>
      <c r="C744" s="306"/>
      <c r="D744" s="31"/>
      <c r="E744" s="30"/>
      <c r="F744" s="13"/>
      <c r="G744" s="13"/>
      <c r="H744" s="13"/>
      <c r="I744" s="14"/>
      <c r="K744" s="468"/>
      <c r="L744" s="565"/>
      <c r="M744" s="547"/>
    </row>
    <row r="745" spans="1:13" s="25" customFormat="1" x14ac:dyDescent="0.2">
      <c r="A745" s="15"/>
      <c r="B745" s="30"/>
      <c r="C745" s="306"/>
      <c r="D745" s="31"/>
      <c r="E745" s="30"/>
      <c r="F745" s="13"/>
      <c r="G745" s="13"/>
      <c r="H745" s="13"/>
      <c r="I745" s="14"/>
      <c r="K745" s="468"/>
      <c r="L745" s="565"/>
      <c r="M745" s="547"/>
    </row>
    <row r="746" spans="1:13" s="25" customFormat="1" x14ac:dyDescent="0.2">
      <c r="A746" s="15"/>
      <c r="B746" s="30"/>
      <c r="C746" s="306"/>
      <c r="D746" s="31"/>
      <c r="E746" s="30"/>
      <c r="F746" s="13"/>
      <c r="G746" s="13"/>
      <c r="H746" s="13"/>
      <c r="I746" s="14"/>
      <c r="K746" s="468"/>
      <c r="L746" s="565"/>
      <c r="M746" s="547"/>
    </row>
    <row r="747" spans="1:13" s="25" customFormat="1" x14ac:dyDescent="0.2">
      <c r="A747" s="15"/>
      <c r="B747" s="30"/>
      <c r="C747" s="306"/>
      <c r="D747" s="31"/>
      <c r="E747" s="30"/>
      <c r="F747" s="13"/>
      <c r="G747" s="13"/>
      <c r="H747" s="13"/>
      <c r="I747" s="14"/>
      <c r="K747" s="468"/>
      <c r="L747" s="565"/>
      <c r="M747" s="547"/>
    </row>
    <row r="748" spans="1:13" s="25" customFormat="1" x14ac:dyDescent="0.2">
      <c r="A748" s="15"/>
      <c r="B748" s="30"/>
      <c r="C748" s="306"/>
      <c r="D748" s="31"/>
      <c r="E748" s="30"/>
      <c r="F748" s="13"/>
      <c r="G748" s="13"/>
      <c r="H748" s="13"/>
      <c r="I748" s="14"/>
      <c r="K748" s="468"/>
      <c r="L748" s="565"/>
      <c r="M748" s="547"/>
    </row>
    <row r="749" spans="1:13" s="25" customFormat="1" x14ac:dyDescent="0.2">
      <c r="A749" s="15"/>
      <c r="B749" s="30"/>
      <c r="C749" s="306"/>
      <c r="D749" s="31"/>
      <c r="E749" s="30"/>
      <c r="F749" s="13"/>
      <c r="G749" s="13"/>
      <c r="H749" s="13"/>
      <c r="I749" s="14"/>
      <c r="K749" s="468"/>
      <c r="L749" s="565"/>
      <c r="M749" s="547"/>
    </row>
    <row r="750" spans="1:13" s="25" customFormat="1" x14ac:dyDescent="0.2">
      <c r="A750" s="15"/>
      <c r="B750" s="30"/>
      <c r="C750" s="306"/>
      <c r="D750" s="31"/>
      <c r="E750" s="30"/>
      <c r="F750" s="13"/>
      <c r="G750" s="13"/>
      <c r="H750" s="13"/>
      <c r="I750" s="14"/>
      <c r="K750" s="468"/>
      <c r="L750" s="565"/>
      <c r="M750" s="547"/>
    </row>
    <row r="751" spans="1:13" s="25" customFormat="1" x14ac:dyDescent="0.2">
      <c r="A751" s="15"/>
      <c r="B751" s="30"/>
      <c r="C751" s="306"/>
      <c r="D751" s="31"/>
      <c r="E751" s="30"/>
      <c r="F751" s="13"/>
      <c r="G751" s="13"/>
      <c r="H751" s="13"/>
      <c r="I751" s="14"/>
      <c r="K751" s="468"/>
      <c r="L751" s="565"/>
      <c r="M751" s="547"/>
    </row>
    <row r="752" spans="1:13" s="25" customFormat="1" x14ac:dyDescent="0.2">
      <c r="A752" s="15"/>
      <c r="B752" s="30"/>
      <c r="C752" s="306"/>
      <c r="D752" s="31"/>
      <c r="E752" s="30"/>
      <c r="F752" s="13"/>
      <c r="G752" s="13"/>
      <c r="H752" s="13"/>
      <c r="I752" s="14"/>
      <c r="K752" s="468"/>
      <c r="L752" s="565"/>
      <c r="M752" s="547"/>
    </row>
    <row r="753" spans="1:13" s="25" customFormat="1" x14ac:dyDescent="0.2">
      <c r="A753" s="15"/>
      <c r="B753" s="30"/>
      <c r="C753" s="306"/>
      <c r="D753" s="31"/>
      <c r="E753" s="30"/>
      <c r="F753" s="13"/>
      <c r="G753" s="13"/>
      <c r="H753" s="13"/>
      <c r="I753" s="14"/>
      <c r="K753" s="468"/>
      <c r="L753" s="565"/>
      <c r="M753" s="547"/>
    </row>
    <row r="754" spans="1:13" s="25" customFormat="1" x14ac:dyDescent="0.2">
      <c r="A754" s="15"/>
      <c r="B754" s="30"/>
      <c r="C754" s="306"/>
      <c r="D754" s="31"/>
      <c r="E754" s="30"/>
      <c r="F754" s="13"/>
      <c r="G754" s="13"/>
      <c r="H754" s="13"/>
      <c r="I754" s="14"/>
      <c r="K754" s="468"/>
      <c r="L754" s="565"/>
      <c r="M754" s="547"/>
    </row>
    <row r="755" spans="1:13" s="25" customFormat="1" x14ac:dyDescent="0.2">
      <c r="A755" s="15"/>
      <c r="B755" s="30"/>
      <c r="C755" s="306"/>
      <c r="D755" s="31"/>
      <c r="E755" s="30"/>
      <c r="F755" s="13"/>
      <c r="G755" s="13"/>
      <c r="H755" s="13"/>
      <c r="I755" s="14"/>
      <c r="K755" s="468"/>
      <c r="L755" s="565"/>
      <c r="M755" s="547"/>
    </row>
    <row r="756" spans="1:13" s="25" customFormat="1" x14ac:dyDescent="0.2">
      <c r="A756" s="15"/>
      <c r="B756" s="30"/>
      <c r="C756" s="306"/>
      <c r="D756" s="31"/>
      <c r="E756" s="30"/>
      <c r="F756" s="13"/>
      <c r="G756" s="13"/>
      <c r="H756" s="13"/>
      <c r="I756" s="14"/>
      <c r="K756" s="468"/>
      <c r="L756" s="565"/>
      <c r="M756" s="547"/>
    </row>
    <row r="757" spans="1:13" s="25" customFormat="1" x14ac:dyDescent="0.2">
      <c r="A757" s="15"/>
      <c r="B757" s="30"/>
      <c r="C757" s="306"/>
      <c r="D757" s="31"/>
      <c r="E757" s="30"/>
      <c r="F757" s="13"/>
      <c r="G757" s="13"/>
      <c r="H757" s="13"/>
      <c r="I757" s="14"/>
      <c r="K757" s="468"/>
      <c r="L757" s="565"/>
      <c r="M757" s="547"/>
    </row>
    <row r="758" spans="1:13" s="25" customFormat="1" x14ac:dyDescent="0.2">
      <c r="A758" s="15"/>
      <c r="B758" s="30"/>
      <c r="C758" s="306"/>
      <c r="D758" s="31"/>
      <c r="E758" s="30"/>
      <c r="F758" s="13"/>
      <c r="G758" s="13"/>
      <c r="H758" s="13"/>
      <c r="I758" s="14"/>
      <c r="K758" s="468"/>
      <c r="L758" s="565"/>
      <c r="M758" s="547"/>
    </row>
    <row r="759" spans="1:13" s="25" customFormat="1" x14ac:dyDescent="0.2">
      <c r="A759" s="15"/>
      <c r="B759" s="30"/>
      <c r="C759" s="306"/>
      <c r="D759" s="31"/>
      <c r="E759" s="30"/>
      <c r="F759" s="13"/>
      <c r="G759" s="13"/>
      <c r="H759" s="13"/>
      <c r="I759" s="14"/>
      <c r="K759" s="468"/>
      <c r="L759" s="565"/>
      <c r="M759" s="547"/>
    </row>
    <row r="760" spans="1:13" s="25" customFormat="1" x14ac:dyDescent="0.2">
      <c r="A760" s="15"/>
      <c r="B760" s="30"/>
      <c r="C760" s="306"/>
      <c r="D760" s="31"/>
      <c r="E760" s="30"/>
      <c r="F760" s="13"/>
      <c r="G760" s="13"/>
      <c r="H760" s="13"/>
      <c r="I760" s="14"/>
      <c r="K760" s="468"/>
      <c r="L760" s="565"/>
      <c r="M760" s="547"/>
    </row>
    <row r="761" spans="1:13" s="25" customFormat="1" x14ac:dyDescent="0.2">
      <c r="A761" s="15"/>
      <c r="B761" s="30"/>
      <c r="C761" s="306"/>
      <c r="D761" s="31"/>
      <c r="E761" s="30"/>
      <c r="F761" s="13"/>
      <c r="G761" s="13"/>
      <c r="H761" s="13"/>
      <c r="I761" s="14"/>
      <c r="K761" s="468"/>
      <c r="L761" s="565"/>
      <c r="M761" s="547"/>
    </row>
    <row r="762" spans="1:13" s="25" customFormat="1" x14ac:dyDescent="0.2">
      <c r="A762" s="15"/>
      <c r="B762" s="30"/>
      <c r="C762" s="306"/>
      <c r="D762" s="31"/>
      <c r="E762" s="30"/>
      <c r="F762" s="13"/>
      <c r="G762" s="13"/>
      <c r="H762" s="13"/>
      <c r="I762" s="14"/>
      <c r="K762" s="468"/>
      <c r="L762" s="565"/>
      <c r="M762" s="547"/>
    </row>
    <row r="763" spans="1:13" s="25" customFormat="1" x14ac:dyDescent="0.2">
      <c r="A763" s="15"/>
      <c r="B763" s="30"/>
      <c r="C763" s="306"/>
      <c r="D763" s="31"/>
      <c r="E763" s="30"/>
      <c r="F763" s="13"/>
      <c r="G763" s="13"/>
      <c r="H763" s="13"/>
      <c r="I763" s="14"/>
      <c r="K763" s="468"/>
      <c r="L763" s="565"/>
      <c r="M763" s="547"/>
    </row>
    <row r="764" spans="1:13" s="25" customFormat="1" x14ac:dyDescent="0.2">
      <c r="A764" s="15"/>
      <c r="B764" s="30"/>
      <c r="C764" s="306"/>
      <c r="D764" s="31"/>
      <c r="E764" s="30"/>
      <c r="F764" s="13"/>
      <c r="G764" s="13"/>
      <c r="H764" s="13"/>
      <c r="I764" s="14"/>
      <c r="K764" s="468"/>
      <c r="L764" s="565"/>
      <c r="M764" s="547"/>
    </row>
    <row r="765" spans="1:13" s="25" customFormat="1" x14ac:dyDescent="0.2">
      <c r="A765" s="15"/>
      <c r="B765" s="30"/>
      <c r="C765" s="306"/>
      <c r="D765" s="31"/>
      <c r="E765" s="30"/>
      <c r="F765" s="13"/>
      <c r="G765" s="13"/>
      <c r="H765" s="13"/>
      <c r="I765" s="14"/>
      <c r="K765" s="468"/>
      <c r="L765" s="565"/>
      <c r="M765" s="547"/>
    </row>
    <row r="766" spans="1:13" s="25" customFormat="1" x14ac:dyDescent="0.2">
      <c r="A766" s="15"/>
      <c r="B766" s="30"/>
      <c r="C766" s="306"/>
      <c r="D766" s="31"/>
      <c r="E766" s="30"/>
      <c r="F766" s="13"/>
      <c r="G766" s="13"/>
      <c r="H766" s="13"/>
      <c r="I766" s="14"/>
      <c r="K766" s="468"/>
      <c r="L766" s="565"/>
      <c r="M766" s="547"/>
    </row>
    <row r="767" spans="1:13" s="25" customFormat="1" x14ac:dyDescent="0.2">
      <c r="A767" s="15"/>
      <c r="B767" s="30"/>
      <c r="C767" s="306"/>
      <c r="D767" s="31"/>
      <c r="E767" s="30"/>
      <c r="F767" s="13"/>
      <c r="G767" s="13"/>
      <c r="H767" s="13"/>
      <c r="I767" s="14"/>
      <c r="K767" s="468"/>
      <c r="L767" s="565"/>
      <c r="M767" s="547"/>
    </row>
    <row r="768" spans="1:13" s="25" customFormat="1" x14ac:dyDescent="0.2">
      <c r="A768" s="15"/>
      <c r="B768" s="30"/>
      <c r="C768" s="306"/>
      <c r="D768" s="31"/>
      <c r="E768" s="30"/>
      <c r="F768" s="13"/>
      <c r="G768" s="13"/>
      <c r="H768" s="13"/>
      <c r="I768" s="14"/>
      <c r="K768" s="468"/>
      <c r="L768" s="565"/>
      <c r="M768" s="547"/>
    </row>
    <row r="769" spans="1:13" s="25" customFormat="1" x14ac:dyDescent="0.2">
      <c r="A769" s="15"/>
      <c r="B769" s="30"/>
      <c r="C769" s="306"/>
      <c r="D769" s="31"/>
      <c r="E769" s="30"/>
      <c r="F769" s="13"/>
      <c r="G769" s="13"/>
      <c r="H769" s="13"/>
      <c r="I769" s="14"/>
      <c r="K769" s="468"/>
      <c r="L769" s="565"/>
      <c r="M769" s="547"/>
    </row>
    <row r="770" spans="1:13" s="25" customFormat="1" x14ac:dyDescent="0.2">
      <c r="A770" s="15"/>
      <c r="B770" s="30"/>
      <c r="C770" s="306"/>
      <c r="D770" s="31"/>
      <c r="E770" s="30"/>
      <c r="F770" s="13"/>
      <c r="G770" s="13"/>
      <c r="H770" s="13"/>
      <c r="I770" s="14"/>
      <c r="K770" s="468"/>
      <c r="L770" s="565"/>
      <c r="M770" s="547"/>
    </row>
    <row r="771" spans="1:13" s="25" customFormat="1" x14ac:dyDescent="0.2">
      <c r="A771" s="15"/>
      <c r="B771" s="30"/>
      <c r="C771" s="306"/>
      <c r="D771" s="31"/>
      <c r="E771" s="30"/>
      <c r="F771" s="13"/>
      <c r="G771" s="13"/>
      <c r="H771" s="13"/>
      <c r="I771" s="14"/>
      <c r="K771" s="468"/>
      <c r="L771" s="565"/>
      <c r="M771" s="547"/>
    </row>
    <row r="772" spans="1:13" s="25" customFormat="1" x14ac:dyDescent="0.2">
      <c r="A772" s="15"/>
      <c r="B772" s="30"/>
      <c r="C772" s="306"/>
      <c r="D772" s="31"/>
      <c r="E772" s="30"/>
      <c r="F772" s="13"/>
      <c r="G772" s="13"/>
      <c r="H772" s="13"/>
      <c r="I772" s="14"/>
      <c r="K772" s="468"/>
      <c r="L772" s="565"/>
      <c r="M772" s="547"/>
    </row>
    <row r="773" spans="1:13" s="25" customFormat="1" x14ac:dyDescent="0.2">
      <c r="A773" s="15"/>
      <c r="B773" s="30"/>
      <c r="C773" s="306"/>
      <c r="D773" s="31"/>
      <c r="E773" s="30"/>
      <c r="F773" s="13"/>
      <c r="G773" s="13"/>
      <c r="H773" s="13"/>
      <c r="I773" s="14"/>
      <c r="K773" s="468"/>
      <c r="L773" s="565"/>
      <c r="M773" s="547"/>
    </row>
    <row r="774" spans="1:13" s="25" customFormat="1" x14ac:dyDescent="0.2">
      <c r="A774" s="15"/>
      <c r="B774" s="30"/>
      <c r="C774" s="306"/>
      <c r="D774" s="31"/>
      <c r="E774" s="30"/>
      <c r="F774" s="13"/>
      <c r="G774" s="13"/>
      <c r="H774" s="13"/>
      <c r="I774" s="14"/>
      <c r="K774" s="468"/>
      <c r="L774" s="565"/>
      <c r="M774" s="547"/>
    </row>
    <row r="775" spans="1:13" s="25" customFormat="1" x14ac:dyDescent="0.2">
      <c r="A775" s="15"/>
      <c r="B775" s="30"/>
      <c r="C775" s="306"/>
      <c r="D775" s="31"/>
      <c r="E775" s="30"/>
      <c r="F775" s="13"/>
      <c r="G775" s="13"/>
      <c r="H775" s="13"/>
      <c r="I775" s="14"/>
      <c r="K775" s="468"/>
      <c r="L775" s="565"/>
      <c r="M775" s="547"/>
    </row>
    <row r="776" spans="1:13" s="25" customFormat="1" x14ac:dyDescent="0.2">
      <c r="A776" s="15"/>
      <c r="B776" s="30"/>
      <c r="C776" s="306"/>
      <c r="D776" s="31"/>
      <c r="E776" s="30"/>
      <c r="F776" s="13"/>
      <c r="G776" s="13"/>
      <c r="H776" s="13"/>
      <c r="I776" s="14"/>
      <c r="K776" s="468"/>
      <c r="L776" s="565"/>
      <c r="M776" s="547"/>
    </row>
    <row r="777" spans="1:13" s="25" customFormat="1" x14ac:dyDescent="0.2">
      <c r="A777" s="15"/>
      <c r="B777" s="30"/>
      <c r="C777" s="306"/>
      <c r="D777" s="31"/>
      <c r="E777" s="30"/>
      <c r="F777" s="13"/>
      <c r="G777" s="13"/>
      <c r="H777" s="13"/>
      <c r="I777" s="14"/>
      <c r="K777" s="468"/>
      <c r="L777" s="565"/>
      <c r="M777" s="547"/>
    </row>
    <row r="778" spans="1:13" s="25" customFormat="1" x14ac:dyDescent="0.2">
      <c r="A778" s="15"/>
      <c r="B778" s="30"/>
      <c r="C778" s="306"/>
      <c r="D778" s="31"/>
      <c r="E778" s="30"/>
      <c r="F778" s="13"/>
      <c r="G778" s="13"/>
      <c r="H778" s="13"/>
      <c r="I778" s="14"/>
      <c r="K778" s="468"/>
      <c r="L778" s="565"/>
      <c r="M778" s="547"/>
    </row>
    <row r="779" spans="1:13" s="25" customFormat="1" x14ac:dyDescent="0.2">
      <c r="A779" s="15"/>
      <c r="B779" s="30"/>
      <c r="C779" s="306"/>
      <c r="D779" s="31"/>
      <c r="E779" s="30"/>
      <c r="F779" s="13"/>
      <c r="G779" s="13"/>
      <c r="H779" s="13"/>
      <c r="I779" s="14"/>
      <c r="K779" s="468"/>
      <c r="L779" s="565"/>
      <c r="M779" s="547"/>
    </row>
    <row r="780" spans="1:13" s="25" customFormat="1" x14ac:dyDescent="0.2">
      <c r="A780" s="15"/>
      <c r="B780" s="30"/>
      <c r="C780" s="306"/>
      <c r="D780" s="31"/>
      <c r="E780" s="30"/>
      <c r="F780" s="13"/>
      <c r="G780" s="13"/>
      <c r="H780" s="13"/>
      <c r="I780" s="14"/>
      <c r="K780" s="468"/>
      <c r="L780" s="565"/>
      <c r="M780" s="547"/>
    </row>
    <row r="781" spans="1:13" s="25" customFormat="1" x14ac:dyDescent="0.2">
      <c r="A781" s="15"/>
      <c r="B781" s="30"/>
      <c r="C781" s="306"/>
      <c r="D781" s="31"/>
      <c r="E781" s="30"/>
      <c r="F781" s="13"/>
      <c r="G781" s="13"/>
      <c r="H781" s="13"/>
      <c r="I781" s="14"/>
      <c r="K781" s="468"/>
      <c r="L781" s="565"/>
      <c r="M781" s="547"/>
    </row>
    <row r="782" spans="1:13" s="25" customFormat="1" x14ac:dyDescent="0.2">
      <c r="A782" s="15"/>
      <c r="B782" s="30"/>
      <c r="C782" s="306"/>
      <c r="D782" s="31"/>
      <c r="E782" s="30"/>
      <c r="F782" s="13"/>
      <c r="G782" s="13"/>
      <c r="H782" s="13"/>
      <c r="I782" s="14"/>
      <c r="K782" s="468"/>
      <c r="L782" s="565"/>
      <c r="M782" s="547"/>
    </row>
    <row r="783" spans="1:13" s="25" customFormat="1" x14ac:dyDescent="0.2">
      <c r="A783" s="15"/>
      <c r="B783" s="30"/>
      <c r="C783" s="306"/>
      <c r="D783" s="31"/>
      <c r="E783" s="30"/>
      <c r="F783" s="13"/>
      <c r="G783" s="13"/>
      <c r="H783" s="13"/>
      <c r="I783" s="14"/>
      <c r="K783" s="468"/>
      <c r="L783" s="565"/>
      <c r="M783" s="547"/>
    </row>
    <row r="784" spans="1:13" s="25" customFormat="1" x14ac:dyDescent="0.2">
      <c r="A784" s="15"/>
      <c r="B784" s="30"/>
      <c r="C784" s="306"/>
      <c r="D784" s="31"/>
      <c r="E784" s="30"/>
      <c r="F784" s="13"/>
      <c r="G784" s="13"/>
      <c r="H784" s="13"/>
      <c r="I784" s="14"/>
      <c r="K784" s="468"/>
      <c r="L784" s="565"/>
      <c r="M784" s="547"/>
    </row>
    <row r="785" spans="1:13" s="25" customFormat="1" x14ac:dyDescent="0.2">
      <c r="A785" s="15"/>
      <c r="B785" s="30"/>
      <c r="C785" s="306"/>
      <c r="D785" s="31"/>
      <c r="E785" s="30"/>
      <c r="F785" s="13"/>
      <c r="G785" s="13"/>
      <c r="H785" s="13"/>
      <c r="I785" s="14"/>
      <c r="K785" s="468"/>
      <c r="L785" s="565"/>
      <c r="M785" s="547"/>
    </row>
    <row r="786" spans="1:13" s="25" customFormat="1" x14ac:dyDescent="0.2">
      <c r="A786" s="15"/>
      <c r="B786" s="30"/>
      <c r="C786" s="306"/>
      <c r="D786" s="31"/>
      <c r="E786" s="30"/>
      <c r="F786" s="13"/>
      <c r="G786" s="13"/>
      <c r="H786" s="13"/>
      <c r="I786" s="14"/>
      <c r="K786" s="468"/>
      <c r="L786" s="565"/>
      <c r="M786" s="547"/>
    </row>
    <row r="787" spans="1:13" s="25" customFormat="1" x14ac:dyDescent="0.2">
      <c r="A787" s="15"/>
      <c r="B787" s="30"/>
      <c r="C787" s="306"/>
      <c r="D787" s="31"/>
      <c r="E787" s="30"/>
      <c r="F787" s="13"/>
      <c r="G787" s="13"/>
      <c r="H787" s="13"/>
      <c r="I787" s="14"/>
      <c r="K787" s="468"/>
      <c r="L787" s="565"/>
      <c r="M787" s="547"/>
    </row>
    <row r="788" spans="1:13" s="25" customFormat="1" x14ac:dyDescent="0.2">
      <c r="A788" s="15"/>
      <c r="B788" s="30"/>
      <c r="C788" s="306"/>
      <c r="D788" s="31"/>
      <c r="E788" s="30"/>
      <c r="F788" s="13"/>
      <c r="G788" s="13"/>
      <c r="H788" s="13"/>
      <c r="I788" s="14"/>
      <c r="K788" s="468"/>
      <c r="L788" s="565"/>
      <c r="M788" s="547"/>
    </row>
    <row r="789" spans="1:13" s="25" customFormat="1" x14ac:dyDescent="0.2">
      <c r="A789" s="15"/>
      <c r="B789" s="30"/>
      <c r="C789" s="306"/>
      <c r="D789" s="31"/>
      <c r="E789" s="30"/>
      <c r="F789" s="13"/>
      <c r="G789" s="13"/>
      <c r="H789" s="13"/>
      <c r="I789" s="14"/>
      <c r="K789" s="468"/>
      <c r="L789" s="565"/>
      <c r="M789" s="547"/>
    </row>
    <row r="790" spans="1:13" s="25" customFormat="1" x14ac:dyDescent="0.2">
      <c r="A790" s="15"/>
      <c r="B790" s="30"/>
      <c r="C790" s="306"/>
      <c r="D790" s="31"/>
      <c r="E790" s="30"/>
      <c r="F790" s="13"/>
      <c r="G790" s="13"/>
      <c r="H790" s="13"/>
      <c r="I790" s="14"/>
      <c r="K790" s="468"/>
      <c r="L790" s="565"/>
      <c r="M790" s="547"/>
    </row>
    <row r="791" spans="1:13" s="25" customFormat="1" x14ac:dyDescent="0.2">
      <c r="A791" s="15"/>
      <c r="B791" s="30"/>
      <c r="C791" s="306"/>
      <c r="D791" s="31"/>
      <c r="E791" s="30"/>
      <c r="F791" s="13"/>
      <c r="G791" s="13"/>
      <c r="H791" s="13"/>
      <c r="I791" s="14"/>
      <c r="K791" s="468"/>
      <c r="L791" s="565"/>
      <c r="M791" s="547"/>
    </row>
    <row r="792" spans="1:13" s="25" customFormat="1" x14ac:dyDescent="0.2">
      <c r="A792" s="15"/>
      <c r="B792" s="30"/>
      <c r="C792" s="306"/>
      <c r="D792" s="31"/>
      <c r="E792" s="30"/>
      <c r="F792" s="13"/>
      <c r="G792" s="13"/>
      <c r="H792" s="13"/>
      <c r="I792" s="14"/>
      <c r="K792" s="468"/>
      <c r="L792" s="565"/>
      <c r="M792" s="547"/>
    </row>
    <row r="793" spans="1:13" s="25" customFormat="1" x14ac:dyDescent="0.2">
      <c r="A793" s="15"/>
      <c r="B793" s="30"/>
      <c r="C793" s="306"/>
      <c r="D793" s="31"/>
      <c r="E793" s="30"/>
      <c r="F793" s="13"/>
      <c r="G793" s="13"/>
      <c r="H793" s="13"/>
      <c r="I793" s="14"/>
      <c r="K793" s="468"/>
      <c r="L793" s="565"/>
      <c r="M793" s="547"/>
    </row>
    <row r="794" spans="1:13" s="25" customFormat="1" x14ac:dyDescent="0.2">
      <c r="A794" s="15"/>
      <c r="B794" s="30"/>
      <c r="C794" s="306"/>
      <c r="D794" s="31"/>
      <c r="E794" s="30"/>
      <c r="F794" s="13"/>
      <c r="G794" s="13"/>
      <c r="H794" s="13"/>
      <c r="I794" s="14"/>
      <c r="K794" s="468"/>
      <c r="L794" s="565"/>
      <c r="M794" s="547"/>
    </row>
    <row r="795" spans="1:13" s="25" customFormat="1" x14ac:dyDescent="0.2">
      <c r="A795" s="15"/>
      <c r="B795" s="30"/>
      <c r="C795" s="306"/>
      <c r="D795" s="31"/>
      <c r="E795" s="30"/>
      <c r="F795" s="13"/>
      <c r="G795" s="13"/>
      <c r="H795" s="13"/>
      <c r="I795" s="14"/>
      <c r="K795" s="468"/>
      <c r="L795" s="565"/>
      <c r="M795" s="547"/>
    </row>
    <row r="796" spans="1:13" s="25" customFormat="1" x14ac:dyDescent="0.2">
      <c r="A796" s="15"/>
      <c r="B796" s="30"/>
      <c r="C796" s="306"/>
      <c r="D796" s="31"/>
      <c r="E796" s="30"/>
      <c r="F796" s="13"/>
      <c r="G796" s="13"/>
      <c r="H796" s="13"/>
      <c r="I796" s="14"/>
      <c r="K796" s="468"/>
      <c r="L796" s="565"/>
      <c r="M796" s="547"/>
    </row>
    <row r="797" spans="1:13" s="25" customFormat="1" x14ac:dyDescent="0.2">
      <c r="A797" s="15"/>
      <c r="B797" s="30"/>
      <c r="C797" s="306"/>
      <c r="D797" s="31"/>
      <c r="E797" s="30"/>
      <c r="F797" s="13"/>
      <c r="G797" s="13"/>
      <c r="H797" s="13"/>
      <c r="I797" s="14"/>
      <c r="K797" s="468"/>
      <c r="L797" s="565"/>
      <c r="M797" s="547"/>
    </row>
    <row r="798" spans="1:13" s="25" customFormat="1" x14ac:dyDescent="0.2">
      <c r="A798" s="15"/>
      <c r="B798" s="30"/>
      <c r="C798" s="306"/>
      <c r="D798" s="31"/>
      <c r="E798" s="30"/>
      <c r="F798" s="13"/>
      <c r="G798" s="13"/>
      <c r="H798" s="13"/>
      <c r="I798" s="14"/>
      <c r="K798" s="468"/>
      <c r="L798" s="565"/>
      <c r="M798" s="547"/>
    </row>
    <row r="799" spans="1:13" s="25" customFormat="1" x14ac:dyDescent="0.2">
      <c r="A799" s="15"/>
      <c r="B799" s="30"/>
      <c r="C799" s="306"/>
      <c r="D799" s="31"/>
      <c r="E799" s="30"/>
      <c r="F799" s="13"/>
      <c r="G799" s="13"/>
      <c r="H799" s="13"/>
      <c r="I799" s="14"/>
      <c r="K799" s="468"/>
      <c r="L799" s="565"/>
      <c r="M799" s="547"/>
    </row>
    <row r="800" spans="1:13" s="25" customFormat="1" x14ac:dyDescent="0.2">
      <c r="A800" s="15"/>
      <c r="B800" s="30"/>
      <c r="C800" s="306"/>
      <c r="D800" s="31"/>
      <c r="E800" s="30"/>
      <c r="F800" s="13"/>
      <c r="G800" s="13"/>
      <c r="H800" s="13"/>
      <c r="I800" s="14"/>
      <c r="K800" s="468"/>
      <c r="L800" s="565"/>
      <c r="M800" s="547"/>
    </row>
    <row r="801" spans="1:13" s="25" customFormat="1" x14ac:dyDescent="0.2">
      <c r="A801" s="15"/>
      <c r="B801" s="30"/>
      <c r="C801" s="306"/>
      <c r="D801" s="31"/>
      <c r="E801" s="30"/>
      <c r="F801" s="13"/>
      <c r="G801" s="13"/>
      <c r="H801" s="13"/>
      <c r="I801" s="14"/>
      <c r="K801" s="468"/>
      <c r="L801" s="565"/>
      <c r="M801" s="547"/>
    </row>
    <row r="802" spans="1:13" s="25" customFormat="1" x14ac:dyDescent="0.2">
      <c r="A802" s="15"/>
      <c r="B802" s="30"/>
      <c r="C802" s="306"/>
      <c r="D802" s="31"/>
      <c r="E802" s="30"/>
      <c r="F802" s="13"/>
      <c r="G802" s="13"/>
      <c r="H802" s="13"/>
      <c r="I802" s="14"/>
      <c r="K802" s="468"/>
      <c r="L802" s="565"/>
      <c r="M802" s="547"/>
    </row>
    <row r="803" spans="1:13" s="25" customFormat="1" x14ac:dyDescent="0.2">
      <c r="A803" s="15"/>
      <c r="B803" s="30"/>
      <c r="C803" s="306"/>
      <c r="D803" s="31"/>
      <c r="E803" s="30"/>
      <c r="F803" s="13"/>
      <c r="G803" s="13"/>
      <c r="H803" s="13"/>
      <c r="I803" s="14"/>
      <c r="K803" s="468"/>
      <c r="L803" s="565"/>
      <c r="M803" s="547"/>
    </row>
    <row r="804" spans="1:13" s="25" customFormat="1" x14ac:dyDescent="0.2">
      <c r="A804" s="15"/>
      <c r="B804" s="30"/>
      <c r="C804" s="306"/>
      <c r="D804" s="31"/>
      <c r="E804" s="30"/>
      <c r="F804" s="13"/>
      <c r="G804" s="13"/>
      <c r="H804" s="13"/>
      <c r="I804" s="14"/>
      <c r="K804" s="468"/>
      <c r="L804" s="565"/>
      <c r="M804" s="547"/>
    </row>
    <row r="805" spans="1:13" s="25" customFormat="1" x14ac:dyDescent="0.2">
      <c r="A805" s="15"/>
      <c r="B805" s="30"/>
      <c r="C805" s="306"/>
      <c r="D805" s="31"/>
      <c r="E805" s="30"/>
      <c r="F805" s="13"/>
      <c r="G805" s="13"/>
      <c r="H805" s="13"/>
      <c r="I805" s="14"/>
      <c r="K805" s="468"/>
      <c r="L805" s="565"/>
      <c r="M805" s="547"/>
    </row>
    <row r="806" spans="1:13" s="25" customFormat="1" x14ac:dyDescent="0.2">
      <c r="A806" s="15"/>
      <c r="B806" s="30"/>
      <c r="C806" s="306"/>
      <c r="D806" s="31"/>
      <c r="E806" s="30"/>
      <c r="F806" s="13"/>
      <c r="G806" s="13"/>
      <c r="H806" s="13"/>
      <c r="I806" s="14"/>
      <c r="K806" s="468"/>
      <c r="L806" s="565"/>
      <c r="M806" s="547"/>
    </row>
    <row r="807" spans="1:13" s="25" customFormat="1" x14ac:dyDescent="0.2">
      <c r="A807" s="15"/>
      <c r="B807" s="30"/>
      <c r="C807" s="306"/>
      <c r="D807" s="31"/>
      <c r="E807" s="30"/>
      <c r="F807" s="13"/>
      <c r="G807" s="13"/>
      <c r="H807" s="13"/>
      <c r="I807" s="14"/>
      <c r="K807" s="468"/>
      <c r="L807" s="565"/>
      <c r="M807" s="547"/>
    </row>
    <row r="808" spans="1:13" s="25" customFormat="1" x14ac:dyDescent="0.2">
      <c r="A808" s="15"/>
      <c r="B808" s="30"/>
      <c r="C808" s="306"/>
      <c r="D808" s="31"/>
      <c r="E808" s="30"/>
      <c r="F808" s="13"/>
      <c r="G808" s="13"/>
      <c r="H808" s="13"/>
      <c r="I808" s="14"/>
      <c r="K808" s="468"/>
      <c r="L808" s="565"/>
      <c r="M808" s="547"/>
    </row>
    <row r="809" spans="1:13" s="25" customFormat="1" x14ac:dyDescent="0.2">
      <c r="A809" s="15"/>
      <c r="B809" s="30"/>
      <c r="C809" s="306"/>
      <c r="D809" s="31"/>
      <c r="E809" s="30"/>
      <c r="F809" s="13"/>
      <c r="G809" s="13"/>
      <c r="H809" s="13"/>
      <c r="I809" s="14"/>
      <c r="K809" s="468"/>
      <c r="L809" s="565"/>
      <c r="M809" s="547"/>
    </row>
    <row r="810" spans="1:13" s="25" customFormat="1" x14ac:dyDescent="0.2">
      <c r="A810" s="15"/>
      <c r="B810" s="30"/>
      <c r="C810" s="306"/>
      <c r="D810" s="31"/>
      <c r="E810" s="30"/>
      <c r="F810" s="13"/>
      <c r="G810" s="13"/>
      <c r="H810" s="13"/>
      <c r="I810" s="14"/>
      <c r="K810" s="468"/>
      <c r="L810" s="565"/>
      <c r="M810" s="547"/>
    </row>
    <row r="811" spans="1:13" s="25" customFormat="1" x14ac:dyDescent="0.2">
      <c r="A811" s="15"/>
      <c r="B811" s="30"/>
      <c r="C811" s="306"/>
      <c r="D811" s="31"/>
      <c r="E811" s="30"/>
      <c r="F811" s="13"/>
      <c r="G811" s="13"/>
      <c r="H811" s="13"/>
      <c r="I811" s="14"/>
      <c r="K811" s="468"/>
      <c r="L811" s="565"/>
      <c r="M811" s="547"/>
    </row>
    <row r="812" spans="1:13" s="25" customFormat="1" x14ac:dyDescent="0.2">
      <c r="A812" s="15"/>
      <c r="B812" s="30"/>
      <c r="C812" s="306"/>
      <c r="D812" s="31"/>
      <c r="E812" s="30"/>
      <c r="F812" s="13"/>
      <c r="G812" s="13"/>
      <c r="H812" s="13"/>
      <c r="I812" s="14"/>
      <c r="K812" s="468"/>
      <c r="L812" s="565"/>
      <c r="M812" s="547"/>
    </row>
    <row r="813" spans="1:13" s="25" customFormat="1" x14ac:dyDescent="0.2">
      <c r="A813" s="15"/>
      <c r="B813" s="30"/>
      <c r="C813" s="306"/>
      <c r="D813" s="31"/>
      <c r="E813" s="30"/>
      <c r="F813" s="13"/>
      <c r="G813" s="13"/>
      <c r="H813" s="13"/>
      <c r="I813" s="14"/>
      <c r="K813" s="468"/>
      <c r="L813" s="565"/>
      <c r="M813" s="547"/>
    </row>
    <row r="814" spans="1:13" s="25" customFormat="1" x14ac:dyDescent="0.2">
      <c r="A814" s="15"/>
      <c r="B814" s="30"/>
      <c r="C814" s="306"/>
      <c r="D814" s="31"/>
      <c r="E814" s="30"/>
      <c r="F814" s="13"/>
      <c r="G814" s="13"/>
      <c r="H814" s="13"/>
      <c r="I814" s="14"/>
      <c r="K814" s="468"/>
      <c r="L814" s="565"/>
      <c r="M814" s="547"/>
    </row>
    <row r="815" spans="1:13" s="25" customFormat="1" x14ac:dyDescent="0.2">
      <c r="A815" s="15"/>
      <c r="B815" s="30"/>
      <c r="C815" s="306"/>
      <c r="D815" s="31"/>
      <c r="E815" s="30"/>
      <c r="F815" s="13"/>
      <c r="G815" s="13"/>
      <c r="H815" s="13"/>
      <c r="I815" s="14"/>
      <c r="K815" s="468"/>
      <c r="L815" s="565"/>
      <c r="M815" s="547"/>
    </row>
    <row r="816" spans="1:13" s="25" customFormat="1" x14ac:dyDescent="0.2">
      <c r="A816" s="15"/>
      <c r="B816" s="30"/>
      <c r="C816" s="306"/>
      <c r="D816" s="31"/>
      <c r="E816" s="30"/>
      <c r="F816" s="13"/>
      <c r="G816" s="13"/>
      <c r="H816" s="13"/>
      <c r="I816" s="14"/>
      <c r="K816" s="468"/>
      <c r="L816" s="565"/>
      <c r="M816" s="547"/>
    </row>
    <row r="817" spans="1:13" s="25" customFormat="1" x14ac:dyDescent="0.2">
      <c r="A817" s="15"/>
      <c r="B817" s="30"/>
      <c r="C817" s="306"/>
      <c r="D817" s="31"/>
      <c r="E817" s="30"/>
      <c r="F817" s="13"/>
      <c r="G817" s="13"/>
      <c r="H817" s="13"/>
      <c r="I817" s="14"/>
      <c r="K817" s="468"/>
      <c r="L817" s="565"/>
      <c r="M817" s="547"/>
    </row>
    <row r="818" spans="1:13" s="25" customFormat="1" x14ac:dyDescent="0.2">
      <c r="A818" s="15"/>
      <c r="B818" s="30"/>
      <c r="C818" s="306"/>
      <c r="D818" s="31"/>
      <c r="E818" s="30"/>
      <c r="F818" s="13"/>
      <c r="G818" s="13"/>
      <c r="H818" s="13"/>
      <c r="I818" s="14"/>
      <c r="K818" s="468"/>
      <c r="L818" s="565"/>
      <c r="M818" s="547"/>
    </row>
    <row r="819" spans="1:13" s="25" customFormat="1" x14ac:dyDescent="0.2">
      <c r="A819" s="15"/>
      <c r="B819" s="30"/>
      <c r="C819" s="306"/>
      <c r="D819" s="31"/>
      <c r="E819" s="30"/>
      <c r="F819" s="13"/>
      <c r="G819" s="13"/>
      <c r="H819" s="13"/>
      <c r="I819" s="14"/>
      <c r="K819" s="468"/>
      <c r="L819" s="565"/>
      <c r="M819" s="547"/>
    </row>
    <row r="820" spans="1:13" s="25" customFormat="1" x14ac:dyDescent="0.2">
      <c r="A820" s="15"/>
      <c r="B820" s="30"/>
      <c r="C820" s="306"/>
      <c r="D820" s="31"/>
      <c r="E820" s="30"/>
      <c r="F820" s="13"/>
      <c r="G820" s="13"/>
      <c r="H820" s="13"/>
      <c r="I820" s="14"/>
      <c r="K820" s="468"/>
      <c r="L820" s="565"/>
      <c r="M820" s="547"/>
    </row>
    <row r="821" spans="1:13" s="25" customFormat="1" x14ac:dyDescent="0.2">
      <c r="A821" s="15"/>
      <c r="B821" s="30"/>
      <c r="C821" s="306"/>
      <c r="D821" s="31"/>
      <c r="E821" s="30"/>
      <c r="F821" s="13"/>
      <c r="G821" s="13"/>
      <c r="H821" s="13"/>
      <c r="I821" s="14"/>
      <c r="K821" s="468"/>
      <c r="L821" s="565"/>
      <c r="M821" s="547"/>
    </row>
    <row r="822" spans="1:13" s="25" customFormat="1" x14ac:dyDescent="0.2">
      <c r="A822" s="15"/>
      <c r="B822" s="30"/>
      <c r="C822" s="306"/>
      <c r="D822" s="31"/>
      <c r="E822" s="30"/>
      <c r="F822" s="13"/>
      <c r="G822" s="13"/>
      <c r="H822" s="13"/>
      <c r="I822" s="14"/>
      <c r="K822" s="468"/>
      <c r="L822" s="565"/>
      <c r="M822" s="547"/>
    </row>
    <row r="823" spans="1:13" s="25" customFormat="1" x14ac:dyDescent="0.2">
      <c r="A823" s="15"/>
      <c r="B823" s="30"/>
      <c r="C823" s="306"/>
      <c r="D823" s="31"/>
      <c r="E823" s="30"/>
      <c r="F823" s="13"/>
      <c r="G823" s="13"/>
      <c r="H823" s="13"/>
      <c r="I823" s="14"/>
      <c r="K823" s="468"/>
      <c r="L823" s="565"/>
      <c r="M823" s="547"/>
    </row>
    <row r="824" spans="1:13" s="25" customFormat="1" x14ac:dyDescent="0.2">
      <c r="A824" s="15"/>
      <c r="B824" s="30"/>
      <c r="C824" s="306"/>
      <c r="D824" s="31"/>
      <c r="E824" s="30"/>
      <c r="F824" s="13"/>
      <c r="G824" s="13"/>
      <c r="H824" s="13"/>
      <c r="I824" s="14"/>
      <c r="K824" s="468"/>
      <c r="L824" s="565"/>
      <c r="M824" s="547"/>
    </row>
    <row r="825" spans="1:13" s="25" customFormat="1" x14ac:dyDescent="0.2">
      <c r="A825" s="15"/>
      <c r="B825" s="30"/>
      <c r="C825" s="306"/>
      <c r="D825" s="31"/>
      <c r="E825" s="30"/>
      <c r="F825" s="13"/>
      <c r="G825" s="13"/>
      <c r="H825" s="13"/>
      <c r="I825" s="14"/>
      <c r="K825" s="468"/>
      <c r="L825" s="565"/>
      <c r="M825" s="547"/>
    </row>
    <row r="826" spans="1:13" s="25" customFormat="1" x14ac:dyDescent="0.2">
      <c r="A826" s="15"/>
      <c r="B826" s="30"/>
      <c r="C826" s="306"/>
      <c r="D826" s="31"/>
      <c r="E826" s="30"/>
      <c r="F826" s="13"/>
      <c r="G826" s="13"/>
      <c r="H826" s="13"/>
      <c r="I826" s="14"/>
      <c r="K826" s="468"/>
      <c r="L826" s="565"/>
      <c r="M826" s="547"/>
    </row>
    <row r="827" spans="1:13" s="25" customFormat="1" x14ac:dyDescent="0.2">
      <c r="A827" s="15"/>
      <c r="B827" s="30"/>
      <c r="C827" s="306"/>
      <c r="D827" s="31"/>
      <c r="E827" s="30"/>
      <c r="F827" s="13"/>
      <c r="G827" s="13"/>
      <c r="H827" s="13"/>
      <c r="I827" s="14"/>
      <c r="K827" s="468"/>
      <c r="L827" s="565"/>
      <c r="M827" s="547"/>
    </row>
    <row r="828" spans="1:13" s="25" customFormat="1" x14ac:dyDescent="0.2">
      <c r="A828" s="15"/>
      <c r="B828" s="30"/>
      <c r="C828" s="306"/>
      <c r="D828" s="31"/>
      <c r="E828" s="30"/>
      <c r="F828" s="13"/>
      <c r="G828" s="13"/>
      <c r="H828" s="13"/>
      <c r="I828" s="14"/>
      <c r="K828" s="468"/>
      <c r="L828" s="565"/>
      <c r="M828" s="547"/>
    </row>
    <row r="829" spans="1:13" s="25" customFormat="1" x14ac:dyDescent="0.2">
      <c r="A829" s="15"/>
      <c r="B829" s="30"/>
      <c r="C829" s="306"/>
      <c r="D829" s="31"/>
      <c r="E829" s="30"/>
      <c r="F829" s="13"/>
      <c r="G829" s="13"/>
      <c r="H829" s="13"/>
      <c r="I829" s="14"/>
      <c r="K829" s="468"/>
      <c r="L829" s="565"/>
      <c r="M829" s="547"/>
    </row>
    <row r="830" spans="1:13" s="25" customFormat="1" x14ac:dyDescent="0.2">
      <c r="A830" s="15"/>
      <c r="B830" s="30"/>
      <c r="C830" s="306"/>
      <c r="D830" s="31"/>
      <c r="E830" s="30"/>
      <c r="F830" s="13"/>
      <c r="G830" s="13"/>
      <c r="H830" s="13"/>
      <c r="I830" s="14"/>
      <c r="K830" s="468"/>
      <c r="L830" s="565"/>
      <c r="M830" s="547"/>
    </row>
    <row r="831" spans="1:13" s="25" customFormat="1" x14ac:dyDescent="0.2">
      <c r="A831" s="15"/>
      <c r="B831" s="30"/>
      <c r="C831" s="306"/>
      <c r="D831" s="31"/>
      <c r="E831" s="30"/>
      <c r="F831" s="13"/>
      <c r="G831" s="13"/>
      <c r="H831" s="13"/>
      <c r="I831" s="14"/>
      <c r="K831" s="468"/>
      <c r="L831" s="565"/>
      <c r="M831" s="547"/>
    </row>
    <row r="832" spans="1:13" s="25" customFormat="1" x14ac:dyDescent="0.2">
      <c r="A832" s="15"/>
      <c r="B832" s="30"/>
      <c r="C832" s="306"/>
      <c r="D832" s="31"/>
      <c r="E832" s="30"/>
      <c r="F832" s="13"/>
      <c r="G832" s="13"/>
      <c r="H832" s="13"/>
      <c r="I832" s="14"/>
      <c r="K832" s="468"/>
      <c r="L832" s="565"/>
      <c r="M832" s="547"/>
    </row>
    <row r="833" spans="1:13" s="25" customFormat="1" x14ac:dyDescent="0.2">
      <c r="A833" s="15"/>
      <c r="B833" s="30"/>
      <c r="C833" s="306"/>
      <c r="D833" s="31"/>
      <c r="E833" s="30"/>
      <c r="F833" s="13"/>
      <c r="G833" s="13"/>
      <c r="H833" s="13"/>
      <c r="I833" s="14"/>
      <c r="K833" s="468"/>
      <c r="L833" s="565"/>
      <c r="M833" s="547"/>
    </row>
    <row r="834" spans="1:13" s="25" customFormat="1" x14ac:dyDescent="0.2">
      <c r="A834" s="15"/>
      <c r="B834" s="30"/>
      <c r="C834" s="306"/>
      <c r="D834" s="31"/>
      <c r="E834" s="30"/>
      <c r="F834" s="13"/>
      <c r="G834" s="13"/>
      <c r="H834" s="13"/>
      <c r="I834" s="14"/>
      <c r="K834" s="468"/>
      <c r="L834" s="565"/>
      <c r="M834" s="547"/>
    </row>
    <row r="835" spans="1:13" s="25" customFormat="1" x14ac:dyDescent="0.2">
      <c r="A835" s="15"/>
      <c r="B835" s="30"/>
      <c r="C835" s="306"/>
      <c r="D835" s="31"/>
      <c r="E835" s="30"/>
      <c r="F835" s="13"/>
      <c r="G835" s="13"/>
      <c r="H835" s="13"/>
      <c r="I835" s="14"/>
      <c r="K835" s="468"/>
      <c r="L835" s="565"/>
      <c r="M835" s="547"/>
    </row>
    <row r="836" spans="1:13" s="25" customFormat="1" x14ac:dyDescent="0.2">
      <c r="A836" s="15"/>
      <c r="B836" s="30"/>
      <c r="C836" s="306"/>
      <c r="D836" s="31"/>
      <c r="E836" s="30"/>
      <c r="F836" s="13"/>
      <c r="G836" s="13"/>
      <c r="H836" s="13"/>
      <c r="I836" s="14"/>
      <c r="K836" s="468"/>
      <c r="L836" s="565"/>
      <c r="M836" s="547"/>
    </row>
    <row r="837" spans="1:13" s="25" customFormat="1" x14ac:dyDescent="0.2">
      <c r="A837" s="15"/>
      <c r="B837" s="30"/>
      <c r="C837" s="306"/>
      <c r="D837" s="31"/>
      <c r="E837" s="30"/>
      <c r="F837" s="13"/>
      <c r="G837" s="13"/>
      <c r="H837" s="13"/>
      <c r="I837" s="14"/>
      <c r="K837" s="468"/>
      <c r="L837" s="565"/>
      <c r="M837" s="547"/>
    </row>
    <row r="838" spans="1:13" s="25" customFormat="1" x14ac:dyDescent="0.2">
      <c r="A838" s="15"/>
      <c r="B838" s="30"/>
      <c r="C838" s="306"/>
      <c r="D838" s="31"/>
      <c r="E838" s="30"/>
      <c r="F838" s="13"/>
      <c r="G838" s="13"/>
      <c r="H838" s="13"/>
      <c r="I838" s="14"/>
      <c r="K838" s="468"/>
      <c r="L838" s="565"/>
      <c r="M838" s="547"/>
    </row>
    <row r="839" spans="1:13" s="25" customFormat="1" x14ac:dyDescent="0.2">
      <c r="A839" s="15"/>
      <c r="B839" s="30"/>
      <c r="C839" s="306"/>
      <c r="D839" s="31"/>
      <c r="E839" s="30"/>
      <c r="F839" s="13"/>
      <c r="G839" s="13"/>
      <c r="H839" s="13"/>
      <c r="I839" s="14"/>
      <c r="K839" s="468"/>
      <c r="L839" s="565"/>
      <c r="M839" s="547"/>
    </row>
    <row r="840" spans="1:13" s="25" customFormat="1" x14ac:dyDescent="0.2">
      <c r="A840" s="15"/>
      <c r="B840" s="30"/>
      <c r="C840" s="306"/>
      <c r="D840" s="31"/>
      <c r="E840" s="30"/>
      <c r="F840" s="13"/>
      <c r="G840" s="13"/>
      <c r="H840" s="13"/>
      <c r="I840" s="14"/>
      <c r="K840" s="468"/>
      <c r="L840" s="565"/>
      <c r="M840" s="547"/>
    </row>
    <row r="841" spans="1:13" s="25" customFormat="1" x14ac:dyDescent="0.2">
      <c r="A841" s="15"/>
      <c r="B841" s="30"/>
      <c r="C841" s="306"/>
      <c r="D841" s="31"/>
      <c r="E841" s="30"/>
      <c r="F841" s="13"/>
      <c r="G841" s="13"/>
      <c r="H841" s="13"/>
      <c r="I841" s="14"/>
      <c r="K841" s="468"/>
      <c r="L841" s="565"/>
      <c r="M841" s="547"/>
    </row>
    <row r="842" spans="1:13" s="25" customFormat="1" x14ac:dyDescent="0.2">
      <c r="A842" s="15"/>
      <c r="B842" s="30"/>
      <c r="C842" s="306"/>
      <c r="D842" s="31"/>
      <c r="E842" s="30"/>
      <c r="F842" s="13"/>
      <c r="G842" s="13"/>
      <c r="H842" s="13"/>
      <c r="I842" s="14"/>
      <c r="K842" s="468"/>
      <c r="L842" s="565"/>
      <c r="M842" s="547"/>
    </row>
    <row r="843" spans="1:13" s="25" customFormat="1" x14ac:dyDescent="0.2">
      <c r="A843" s="15"/>
      <c r="B843" s="30"/>
      <c r="C843" s="306"/>
      <c r="D843" s="31"/>
      <c r="E843" s="30"/>
      <c r="F843" s="13"/>
      <c r="G843" s="13"/>
      <c r="H843" s="13"/>
      <c r="I843" s="14"/>
      <c r="K843" s="468"/>
      <c r="L843" s="565"/>
      <c r="M843" s="547"/>
    </row>
    <row r="844" spans="1:13" s="25" customFormat="1" x14ac:dyDescent="0.2">
      <c r="A844" s="15"/>
      <c r="B844" s="30"/>
      <c r="C844" s="306"/>
      <c r="D844" s="31"/>
      <c r="E844" s="30"/>
      <c r="F844" s="13"/>
      <c r="G844" s="13"/>
      <c r="H844" s="13"/>
      <c r="I844" s="14"/>
      <c r="K844" s="468"/>
      <c r="L844" s="565"/>
      <c r="M844" s="547"/>
    </row>
    <row r="845" spans="1:13" s="25" customFormat="1" x14ac:dyDescent="0.2">
      <c r="A845" s="15"/>
      <c r="B845" s="30"/>
      <c r="C845" s="306"/>
      <c r="D845" s="31"/>
      <c r="E845" s="30"/>
      <c r="F845" s="13"/>
      <c r="G845" s="13"/>
      <c r="H845" s="13"/>
      <c r="I845" s="14"/>
      <c r="K845" s="468"/>
      <c r="L845" s="565"/>
      <c r="M845" s="547"/>
    </row>
    <row r="846" spans="1:13" s="25" customFormat="1" x14ac:dyDescent="0.2">
      <c r="A846" s="15"/>
      <c r="B846" s="30"/>
      <c r="C846" s="306"/>
      <c r="D846" s="31"/>
      <c r="E846" s="30"/>
      <c r="F846" s="13"/>
      <c r="G846" s="13"/>
      <c r="H846" s="13"/>
      <c r="I846" s="14"/>
      <c r="K846" s="468"/>
      <c r="L846" s="565"/>
      <c r="M846" s="547"/>
    </row>
    <row r="847" spans="1:13" s="25" customFormat="1" x14ac:dyDescent="0.2">
      <c r="A847" s="15"/>
      <c r="B847" s="30"/>
      <c r="C847" s="306"/>
      <c r="D847" s="31"/>
      <c r="E847" s="30"/>
      <c r="F847" s="13"/>
      <c r="G847" s="13"/>
      <c r="H847" s="13"/>
      <c r="I847" s="14"/>
      <c r="K847" s="468"/>
      <c r="L847" s="565"/>
      <c r="M847" s="547"/>
    </row>
    <row r="848" spans="1:13" s="25" customFormat="1" x14ac:dyDescent="0.2">
      <c r="A848" s="15"/>
      <c r="B848" s="30"/>
      <c r="C848" s="306"/>
      <c r="D848" s="31"/>
      <c r="E848" s="30"/>
      <c r="F848" s="13"/>
      <c r="G848" s="13"/>
      <c r="H848" s="13"/>
      <c r="I848" s="14"/>
      <c r="K848" s="468"/>
      <c r="L848" s="565"/>
      <c r="M848" s="547"/>
    </row>
    <row r="849" spans="1:13" s="25" customFormat="1" x14ac:dyDescent="0.2">
      <c r="A849" s="15"/>
      <c r="B849" s="30"/>
      <c r="C849" s="306"/>
      <c r="D849" s="31"/>
      <c r="E849" s="30"/>
      <c r="F849" s="13"/>
      <c r="G849" s="13"/>
      <c r="H849" s="13"/>
      <c r="I849" s="14"/>
      <c r="K849" s="468"/>
      <c r="L849" s="565"/>
      <c r="M849" s="547"/>
    </row>
    <row r="850" spans="1:13" s="25" customFormat="1" x14ac:dyDescent="0.2">
      <c r="A850" s="15"/>
      <c r="B850" s="30"/>
      <c r="C850" s="306"/>
      <c r="D850" s="31"/>
      <c r="E850" s="30"/>
      <c r="F850" s="13"/>
      <c r="G850" s="13"/>
      <c r="H850" s="13"/>
      <c r="I850" s="14"/>
      <c r="K850" s="468"/>
      <c r="L850" s="565"/>
      <c r="M850" s="547"/>
    </row>
    <row r="851" spans="1:13" s="25" customFormat="1" x14ac:dyDescent="0.2">
      <c r="A851" s="15"/>
      <c r="B851" s="30"/>
      <c r="C851" s="306"/>
      <c r="D851" s="31"/>
      <c r="E851" s="30"/>
      <c r="F851" s="13"/>
      <c r="G851" s="13"/>
      <c r="H851" s="13"/>
      <c r="I851" s="14"/>
      <c r="K851" s="468"/>
      <c r="L851" s="565"/>
      <c r="M851" s="547"/>
    </row>
    <row r="852" spans="1:13" s="25" customFormat="1" x14ac:dyDescent="0.2">
      <c r="A852" s="15"/>
      <c r="B852" s="30"/>
      <c r="C852" s="306"/>
      <c r="D852" s="31"/>
      <c r="E852" s="30"/>
      <c r="F852" s="13"/>
      <c r="G852" s="13"/>
      <c r="H852" s="13"/>
      <c r="I852" s="14"/>
      <c r="K852" s="468"/>
      <c r="L852" s="565"/>
      <c r="M852" s="547"/>
    </row>
    <row r="853" spans="1:13" s="25" customFormat="1" x14ac:dyDescent="0.2">
      <c r="A853" s="15"/>
      <c r="B853" s="30"/>
      <c r="C853" s="306"/>
      <c r="D853" s="31"/>
      <c r="E853" s="30"/>
      <c r="F853" s="13"/>
      <c r="G853" s="13"/>
      <c r="H853" s="13"/>
      <c r="I853" s="14"/>
      <c r="K853" s="468"/>
      <c r="L853" s="565"/>
      <c r="M853" s="547"/>
    </row>
    <row r="854" spans="1:13" s="25" customFormat="1" x14ac:dyDescent="0.2">
      <c r="A854" s="15"/>
      <c r="B854" s="30"/>
      <c r="C854" s="306"/>
      <c r="D854" s="31"/>
      <c r="E854" s="30"/>
      <c r="F854" s="13"/>
      <c r="G854" s="13"/>
      <c r="H854" s="13"/>
      <c r="I854" s="14"/>
      <c r="K854" s="468"/>
      <c r="L854" s="565"/>
      <c r="M854" s="547"/>
    </row>
    <row r="855" spans="1:13" s="25" customFormat="1" x14ac:dyDescent="0.2">
      <c r="A855" s="15"/>
      <c r="B855" s="30"/>
      <c r="C855" s="306"/>
      <c r="D855" s="31"/>
      <c r="E855" s="30"/>
      <c r="F855" s="13"/>
      <c r="G855" s="13"/>
      <c r="H855" s="13"/>
      <c r="I855" s="14"/>
      <c r="K855" s="468"/>
      <c r="L855" s="565"/>
      <c r="M855" s="547"/>
    </row>
    <row r="856" spans="1:13" s="25" customFormat="1" x14ac:dyDescent="0.2">
      <c r="A856" s="15"/>
      <c r="B856" s="30"/>
      <c r="C856" s="306"/>
      <c r="D856" s="31"/>
      <c r="E856" s="30"/>
      <c r="F856" s="13"/>
      <c r="G856" s="13"/>
      <c r="H856" s="13"/>
      <c r="I856" s="14"/>
      <c r="K856" s="468"/>
      <c r="L856" s="565"/>
      <c r="M856" s="547"/>
    </row>
    <row r="857" spans="1:13" s="25" customFormat="1" x14ac:dyDescent="0.2">
      <c r="A857" s="15"/>
      <c r="B857" s="30"/>
      <c r="C857" s="306"/>
      <c r="D857" s="31"/>
      <c r="E857" s="30"/>
      <c r="F857" s="13"/>
      <c r="G857" s="13"/>
      <c r="H857" s="13"/>
      <c r="I857" s="14"/>
      <c r="K857" s="468"/>
      <c r="L857" s="565"/>
      <c r="M857" s="547"/>
    </row>
    <row r="858" spans="1:13" s="25" customFormat="1" x14ac:dyDescent="0.2">
      <c r="A858" s="15"/>
      <c r="B858" s="30"/>
      <c r="C858" s="306"/>
      <c r="D858" s="31"/>
      <c r="E858" s="30"/>
      <c r="F858" s="13"/>
      <c r="G858" s="13"/>
      <c r="H858" s="13"/>
      <c r="I858" s="14"/>
      <c r="K858" s="468"/>
      <c r="L858" s="565"/>
      <c r="M858" s="547"/>
    </row>
    <row r="859" spans="1:13" s="25" customFormat="1" x14ac:dyDescent="0.2">
      <c r="A859" s="15"/>
      <c r="B859" s="30"/>
      <c r="C859" s="306"/>
      <c r="D859" s="31"/>
      <c r="E859" s="30"/>
      <c r="F859" s="13"/>
      <c r="G859" s="13"/>
      <c r="H859" s="13"/>
      <c r="I859" s="14"/>
      <c r="K859" s="468"/>
      <c r="L859" s="565"/>
      <c r="M859" s="547"/>
    </row>
    <row r="860" spans="1:13" s="25" customFormat="1" x14ac:dyDescent="0.2">
      <c r="A860" s="15"/>
      <c r="B860" s="30"/>
      <c r="C860" s="306"/>
      <c r="D860" s="31"/>
      <c r="E860" s="30"/>
      <c r="F860" s="13"/>
      <c r="G860" s="13"/>
      <c r="H860" s="13"/>
      <c r="I860" s="14"/>
      <c r="K860" s="468"/>
      <c r="L860" s="565"/>
      <c r="M860" s="547"/>
    </row>
    <row r="861" spans="1:13" s="25" customFormat="1" x14ac:dyDescent="0.2">
      <c r="A861" s="15"/>
      <c r="B861" s="30"/>
      <c r="C861" s="306"/>
      <c r="D861" s="31"/>
      <c r="E861" s="30"/>
      <c r="F861" s="13"/>
      <c r="G861" s="13"/>
      <c r="H861" s="13"/>
      <c r="I861" s="14"/>
      <c r="K861" s="468"/>
      <c r="L861" s="565"/>
      <c r="M861" s="547"/>
    </row>
    <row r="862" spans="1:13" s="25" customFormat="1" x14ac:dyDescent="0.2">
      <c r="A862" s="15"/>
      <c r="B862" s="30"/>
      <c r="C862" s="306"/>
      <c r="D862" s="31"/>
      <c r="E862" s="30"/>
      <c r="F862" s="13"/>
      <c r="G862" s="13"/>
      <c r="H862" s="13"/>
      <c r="I862" s="14"/>
      <c r="K862" s="468"/>
      <c r="L862" s="565"/>
      <c r="M862" s="547"/>
    </row>
    <row r="863" spans="1:13" s="25" customFormat="1" x14ac:dyDescent="0.2">
      <c r="A863" s="15"/>
      <c r="B863" s="30"/>
      <c r="C863" s="306"/>
      <c r="D863" s="31"/>
      <c r="E863" s="30"/>
      <c r="F863" s="13"/>
      <c r="G863" s="13"/>
      <c r="H863" s="13"/>
      <c r="I863" s="14"/>
      <c r="K863" s="468"/>
      <c r="L863" s="565"/>
      <c r="M863" s="547"/>
    </row>
    <row r="864" spans="1:13" s="25" customFormat="1" x14ac:dyDescent="0.2">
      <c r="A864" s="15"/>
      <c r="B864" s="30"/>
      <c r="C864" s="306"/>
      <c r="D864" s="31"/>
      <c r="E864" s="30"/>
      <c r="F864" s="13"/>
      <c r="G864" s="13"/>
      <c r="H864" s="13"/>
      <c r="I864" s="14"/>
      <c r="K864" s="468"/>
      <c r="L864" s="565"/>
      <c r="M864" s="547"/>
    </row>
    <row r="865" spans="1:13" s="25" customFormat="1" x14ac:dyDescent="0.2">
      <c r="A865" s="15"/>
      <c r="B865" s="30"/>
      <c r="C865" s="306"/>
      <c r="D865" s="31"/>
      <c r="E865" s="30"/>
      <c r="F865" s="13"/>
      <c r="G865" s="13"/>
      <c r="H865" s="13"/>
      <c r="I865" s="14"/>
      <c r="K865" s="468"/>
      <c r="L865" s="565"/>
      <c r="M865" s="547"/>
    </row>
    <row r="866" spans="1:13" s="25" customFormat="1" x14ac:dyDescent="0.2">
      <c r="A866" s="15"/>
      <c r="B866" s="30"/>
      <c r="C866" s="306"/>
      <c r="D866" s="31"/>
      <c r="E866" s="30"/>
      <c r="F866" s="13"/>
      <c r="G866" s="13"/>
      <c r="H866" s="13"/>
      <c r="I866" s="14"/>
      <c r="K866" s="468"/>
      <c r="L866" s="565"/>
      <c r="M866" s="547"/>
    </row>
    <row r="867" spans="1:13" s="25" customFormat="1" x14ac:dyDescent="0.2">
      <c r="A867" s="15"/>
      <c r="B867" s="30"/>
      <c r="C867" s="306"/>
      <c r="D867" s="31"/>
      <c r="E867" s="30"/>
      <c r="F867" s="13"/>
      <c r="G867" s="13"/>
      <c r="H867" s="13"/>
      <c r="I867" s="14"/>
      <c r="K867" s="468"/>
      <c r="L867" s="565"/>
      <c r="M867" s="547"/>
    </row>
    <row r="868" spans="1:13" s="25" customFormat="1" x14ac:dyDescent="0.2">
      <c r="A868" s="15"/>
      <c r="B868" s="30"/>
      <c r="C868" s="306"/>
      <c r="D868" s="31"/>
      <c r="E868" s="30"/>
      <c r="F868" s="13"/>
      <c r="G868" s="13"/>
      <c r="H868" s="13"/>
      <c r="I868" s="14"/>
      <c r="K868" s="468"/>
      <c r="L868" s="565"/>
      <c r="M868" s="547"/>
    </row>
    <row r="869" spans="1:13" s="25" customFormat="1" x14ac:dyDescent="0.2">
      <c r="A869" s="15"/>
      <c r="B869" s="30"/>
      <c r="C869" s="306"/>
      <c r="D869" s="31"/>
      <c r="E869" s="30"/>
      <c r="F869" s="13"/>
      <c r="G869" s="13"/>
      <c r="H869" s="13"/>
      <c r="I869" s="14"/>
      <c r="K869" s="468"/>
      <c r="L869" s="565"/>
      <c r="M869" s="547"/>
    </row>
    <row r="870" spans="1:13" s="25" customFormat="1" x14ac:dyDescent="0.2">
      <c r="A870" s="15"/>
      <c r="B870" s="30"/>
      <c r="C870" s="306"/>
      <c r="D870" s="31"/>
      <c r="E870" s="30"/>
      <c r="F870" s="13"/>
      <c r="G870" s="13"/>
      <c r="H870" s="13"/>
      <c r="I870" s="14"/>
      <c r="K870" s="468"/>
      <c r="L870" s="565"/>
      <c r="M870" s="547"/>
    </row>
    <row r="871" spans="1:13" s="25" customFormat="1" x14ac:dyDescent="0.2">
      <c r="A871" s="15"/>
      <c r="B871" s="30"/>
      <c r="C871" s="306"/>
      <c r="D871" s="31"/>
      <c r="E871" s="30"/>
      <c r="F871" s="13"/>
      <c r="G871" s="13"/>
      <c r="H871" s="13"/>
      <c r="I871" s="14"/>
      <c r="K871" s="468"/>
      <c r="L871" s="565"/>
      <c r="M871" s="547"/>
    </row>
    <row r="872" spans="1:13" s="25" customFormat="1" x14ac:dyDescent="0.2">
      <c r="A872" s="15"/>
      <c r="B872" s="30"/>
      <c r="C872" s="306"/>
      <c r="D872" s="31"/>
      <c r="E872" s="30"/>
      <c r="F872" s="13"/>
      <c r="G872" s="13"/>
      <c r="H872" s="13"/>
      <c r="I872" s="14"/>
      <c r="K872" s="468"/>
      <c r="L872" s="565"/>
      <c r="M872" s="547"/>
    </row>
    <row r="873" spans="1:13" s="25" customFormat="1" x14ac:dyDescent="0.2">
      <c r="A873" s="15"/>
      <c r="B873" s="30"/>
      <c r="C873" s="306"/>
      <c r="D873" s="31"/>
      <c r="E873" s="30"/>
      <c r="F873" s="13"/>
      <c r="G873" s="13"/>
      <c r="H873" s="13"/>
      <c r="I873" s="14"/>
      <c r="K873" s="468"/>
      <c r="L873" s="565"/>
      <c r="M873" s="547"/>
    </row>
    <row r="874" spans="1:13" s="25" customFormat="1" x14ac:dyDescent="0.2">
      <c r="A874" s="15"/>
      <c r="B874" s="30"/>
      <c r="C874" s="306"/>
      <c r="D874" s="31"/>
      <c r="E874" s="30"/>
      <c r="F874" s="13"/>
      <c r="G874" s="13"/>
      <c r="H874" s="13"/>
      <c r="I874" s="14"/>
      <c r="K874" s="468"/>
      <c r="L874" s="565"/>
      <c r="M874" s="547"/>
    </row>
    <row r="875" spans="1:13" s="25" customFormat="1" x14ac:dyDescent="0.2">
      <c r="A875" s="15"/>
      <c r="B875" s="30"/>
      <c r="C875" s="306"/>
      <c r="D875" s="31"/>
      <c r="E875" s="30"/>
      <c r="F875" s="13"/>
      <c r="G875" s="13"/>
      <c r="H875" s="13"/>
      <c r="I875" s="14"/>
      <c r="K875" s="468"/>
      <c r="L875" s="565"/>
      <c r="M875" s="547"/>
    </row>
    <row r="876" spans="1:13" s="25" customFormat="1" x14ac:dyDescent="0.2">
      <c r="A876" s="15"/>
      <c r="B876" s="30"/>
      <c r="C876" s="306"/>
      <c r="D876" s="31"/>
      <c r="E876" s="30"/>
      <c r="F876" s="13"/>
      <c r="G876" s="13"/>
      <c r="H876" s="13"/>
      <c r="I876" s="14"/>
      <c r="K876" s="468"/>
      <c r="L876" s="565"/>
      <c r="M876" s="547"/>
    </row>
    <row r="877" spans="1:13" s="25" customFormat="1" x14ac:dyDescent="0.2">
      <c r="A877" s="15"/>
      <c r="B877" s="30"/>
      <c r="C877" s="306"/>
      <c r="D877" s="31"/>
      <c r="E877" s="30"/>
      <c r="F877" s="13"/>
      <c r="G877" s="13"/>
      <c r="H877" s="13"/>
      <c r="I877" s="14"/>
      <c r="K877" s="468"/>
      <c r="L877" s="565"/>
      <c r="M877" s="547"/>
    </row>
    <row r="878" spans="1:13" s="25" customFormat="1" x14ac:dyDescent="0.2">
      <c r="A878" s="15"/>
      <c r="B878" s="30"/>
      <c r="C878" s="306"/>
      <c r="D878" s="31"/>
      <c r="E878" s="30"/>
      <c r="F878" s="13"/>
      <c r="G878" s="13"/>
      <c r="H878" s="13"/>
      <c r="I878" s="14"/>
      <c r="K878" s="468"/>
      <c r="L878" s="565"/>
      <c r="M878" s="547"/>
    </row>
    <row r="879" spans="1:13" s="25" customFormat="1" x14ac:dyDescent="0.2">
      <c r="A879" s="15"/>
      <c r="B879" s="30"/>
      <c r="C879" s="306"/>
      <c r="D879" s="31"/>
      <c r="E879" s="30"/>
      <c r="F879" s="13"/>
      <c r="G879" s="13"/>
      <c r="H879" s="13"/>
      <c r="I879" s="14"/>
      <c r="K879" s="468"/>
      <c r="L879" s="565"/>
      <c r="M879" s="547"/>
    </row>
    <row r="880" spans="1:13" s="25" customFormat="1" x14ac:dyDescent="0.2">
      <c r="A880" s="15"/>
      <c r="B880" s="30"/>
      <c r="C880" s="306"/>
      <c r="D880" s="31"/>
      <c r="E880" s="30"/>
      <c r="F880" s="13"/>
      <c r="G880" s="13"/>
      <c r="H880" s="13"/>
      <c r="I880" s="14"/>
      <c r="K880" s="468"/>
      <c r="L880" s="565"/>
      <c r="M880" s="547"/>
    </row>
    <row r="881" spans="1:13" s="25" customFormat="1" x14ac:dyDescent="0.2">
      <c r="A881" s="15"/>
      <c r="B881" s="30"/>
      <c r="C881" s="306"/>
      <c r="D881" s="31"/>
      <c r="E881" s="30"/>
      <c r="F881" s="13"/>
      <c r="G881" s="13"/>
      <c r="H881" s="13"/>
      <c r="I881" s="14"/>
      <c r="K881" s="468"/>
      <c r="L881" s="565"/>
      <c r="M881" s="547"/>
    </row>
    <row r="882" spans="1:13" s="25" customFormat="1" x14ac:dyDescent="0.2">
      <c r="A882" s="15"/>
      <c r="B882" s="30"/>
      <c r="C882" s="306"/>
      <c r="D882" s="31"/>
      <c r="E882" s="30"/>
      <c r="F882" s="13"/>
      <c r="G882" s="13"/>
      <c r="H882" s="13"/>
      <c r="I882" s="14"/>
      <c r="K882" s="468"/>
      <c r="L882" s="565"/>
      <c r="M882" s="547"/>
    </row>
    <row r="883" spans="1:13" s="25" customFormat="1" x14ac:dyDescent="0.2">
      <c r="A883" s="15"/>
      <c r="B883" s="30"/>
      <c r="C883" s="306"/>
      <c r="D883" s="31"/>
      <c r="E883" s="30"/>
      <c r="F883" s="13"/>
      <c r="G883" s="13"/>
      <c r="H883" s="13"/>
      <c r="I883" s="14"/>
      <c r="K883" s="468"/>
      <c r="L883" s="565"/>
      <c r="M883" s="547"/>
    </row>
    <row r="884" spans="1:13" s="25" customFormat="1" x14ac:dyDescent="0.2">
      <c r="A884" s="15"/>
      <c r="B884" s="30"/>
      <c r="C884" s="306"/>
      <c r="D884" s="31"/>
      <c r="E884" s="30"/>
      <c r="F884" s="13"/>
      <c r="G884" s="13"/>
      <c r="H884" s="13"/>
      <c r="I884" s="14"/>
      <c r="K884" s="468"/>
      <c r="L884" s="565"/>
      <c r="M884" s="547"/>
    </row>
    <row r="885" spans="1:13" s="25" customFormat="1" x14ac:dyDescent="0.2">
      <c r="A885" s="15"/>
      <c r="B885" s="30"/>
      <c r="C885" s="306"/>
      <c r="D885" s="31"/>
      <c r="E885" s="30"/>
      <c r="F885" s="13"/>
      <c r="G885" s="13"/>
      <c r="H885" s="13"/>
      <c r="I885" s="14"/>
      <c r="K885" s="468"/>
      <c r="L885" s="565"/>
      <c r="M885" s="547"/>
    </row>
    <row r="886" spans="1:13" s="25" customFormat="1" x14ac:dyDescent="0.2">
      <c r="A886" s="15"/>
      <c r="B886" s="30"/>
      <c r="C886" s="306"/>
      <c r="D886" s="31"/>
      <c r="E886" s="30"/>
      <c r="F886" s="13"/>
      <c r="G886" s="13"/>
      <c r="H886" s="13"/>
      <c r="I886" s="14"/>
      <c r="K886" s="468"/>
      <c r="L886" s="565"/>
      <c r="M886" s="547"/>
    </row>
    <row r="887" spans="1:13" s="25" customFormat="1" x14ac:dyDescent="0.2">
      <c r="A887" s="15"/>
      <c r="B887" s="30"/>
      <c r="C887" s="306"/>
      <c r="D887" s="31"/>
      <c r="E887" s="30"/>
      <c r="F887" s="13"/>
      <c r="G887" s="13"/>
      <c r="H887" s="13"/>
      <c r="I887" s="14"/>
      <c r="K887" s="468"/>
      <c r="L887" s="565"/>
      <c r="M887" s="547"/>
    </row>
    <row r="888" spans="1:13" s="25" customFormat="1" x14ac:dyDescent="0.2">
      <c r="A888" s="15"/>
      <c r="B888" s="30"/>
      <c r="C888" s="306"/>
      <c r="D888" s="31"/>
      <c r="E888" s="30"/>
      <c r="F888" s="13"/>
      <c r="G888" s="13"/>
      <c r="H888" s="13"/>
      <c r="I888" s="14"/>
      <c r="K888" s="468"/>
      <c r="L888" s="565"/>
      <c r="M888" s="547"/>
    </row>
    <row r="889" spans="1:13" s="25" customFormat="1" x14ac:dyDescent="0.2">
      <c r="A889" s="15"/>
      <c r="B889" s="30"/>
      <c r="C889" s="306"/>
      <c r="D889" s="31"/>
      <c r="E889" s="30"/>
      <c r="F889" s="13"/>
      <c r="G889" s="13"/>
      <c r="H889" s="13"/>
      <c r="I889" s="14"/>
      <c r="K889" s="468"/>
      <c r="L889" s="565"/>
      <c r="M889" s="547"/>
    </row>
    <row r="890" spans="1:13" s="25" customFormat="1" x14ac:dyDescent="0.2">
      <c r="A890" s="15"/>
      <c r="B890" s="30"/>
      <c r="C890" s="306"/>
      <c r="D890" s="31"/>
      <c r="E890" s="30"/>
      <c r="F890" s="13"/>
      <c r="G890" s="13"/>
      <c r="H890" s="13"/>
      <c r="I890" s="14"/>
      <c r="K890" s="468"/>
      <c r="L890" s="565"/>
      <c r="M890" s="547"/>
    </row>
    <row r="891" spans="1:13" s="25" customFormat="1" x14ac:dyDescent="0.2">
      <c r="A891" s="15"/>
      <c r="B891" s="30"/>
      <c r="C891" s="306"/>
      <c r="D891" s="31"/>
      <c r="E891" s="30"/>
      <c r="F891" s="13"/>
      <c r="G891" s="13"/>
      <c r="H891" s="13"/>
      <c r="I891" s="14"/>
      <c r="K891" s="468"/>
      <c r="L891" s="565"/>
      <c r="M891" s="547"/>
    </row>
    <row r="892" spans="1:13" s="25" customFormat="1" x14ac:dyDescent="0.2">
      <c r="A892" s="15"/>
      <c r="B892" s="30"/>
      <c r="C892" s="306"/>
      <c r="D892" s="31"/>
      <c r="E892" s="30"/>
      <c r="F892" s="13"/>
      <c r="G892" s="13"/>
      <c r="H892" s="13"/>
      <c r="I892" s="14"/>
      <c r="K892" s="468"/>
      <c r="L892" s="565"/>
      <c r="M892" s="547"/>
    </row>
    <row r="893" spans="1:13" s="25" customFormat="1" x14ac:dyDescent="0.2">
      <c r="A893" s="15"/>
      <c r="B893" s="30"/>
      <c r="C893" s="306"/>
      <c r="D893" s="31"/>
      <c r="E893" s="30"/>
      <c r="F893" s="13"/>
      <c r="G893" s="13"/>
      <c r="H893" s="13"/>
      <c r="I893" s="14"/>
      <c r="K893" s="468"/>
      <c r="L893" s="565"/>
      <c r="M893" s="547"/>
    </row>
    <row r="894" spans="1:13" s="25" customFormat="1" x14ac:dyDescent="0.2">
      <c r="A894" s="15"/>
      <c r="B894" s="30"/>
      <c r="C894" s="306"/>
      <c r="D894" s="31"/>
      <c r="E894" s="30"/>
      <c r="F894" s="13"/>
      <c r="G894" s="13"/>
      <c r="H894" s="13"/>
      <c r="I894" s="14"/>
      <c r="K894" s="468"/>
      <c r="L894" s="565"/>
      <c r="M894" s="547"/>
    </row>
    <row r="895" spans="1:13" s="25" customFormat="1" x14ac:dyDescent="0.2">
      <c r="A895" s="15"/>
      <c r="B895" s="30"/>
      <c r="C895" s="306"/>
      <c r="D895" s="31"/>
      <c r="E895" s="30"/>
      <c r="F895" s="13"/>
      <c r="G895" s="13"/>
      <c r="H895" s="13"/>
      <c r="I895" s="14"/>
      <c r="K895" s="468"/>
      <c r="L895" s="565"/>
      <c r="M895" s="547"/>
    </row>
    <row r="896" spans="1:13" s="25" customFormat="1" x14ac:dyDescent="0.2">
      <c r="A896" s="15"/>
      <c r="B896" s="30"/>
      <c r="C896" s="306"/>
      <c r="D896" s="31"/>
      <c r="E896" s="30"/>
      <c r="F896" s="13"/>
      <c r="G896" s="13"/>
      <c r="H896" s="13"/>
      <c r="I896" s="14"/>
      <c r="K896" s="468"/>
      <c r="L896" s="565"/>
      <c r="M896" s="547"/>
    </row>
    <row r="897" spans="1:13" s="25" customFormat="1" x14ac:dyDescent="0.2">
      <c r="A897" s="15"/>
      <c r="B897" s="30"/>
      <c r="C897" s="306"/>
      <c r="D897" s="31"/>
      <c r="E897" s="30"/>
      <c r="F897" s="13"/>
      <c r="G897" s="13"/>
      <c r="H897" s="13"/>
      <c r="I897" s="14"/>
      <c r="K897" s="468"/>
      <c r="L897" s="565"/>
      <c r="M897" s="547"/>
    </row>
    <row r="898" spans="1:13" s="25" customFormat="1" x14ac:dyDescent="0.2">
      <c r="A898" s="15"/>
      <c r="B898" s="30"/>
      <c r="C898" s="306"/>
      <c r="D898" s="31"/>
      <c r="E898" s="30"/>
      <c r="F898" s="13"/>
      <c r="G898" s="13"/>
      <c r="H898" s="13"/>
      <c r="I898" s="14"/>
      <c r="K898" s="468"/>
      <c r="L898" s="565"/>
      <c r="M898" s="547"/>
    </row>
    <row r="899" spans="1:13" s="25" customFormat="1" x14ac:dyDescent="0.2">
      <c r="A899" s="15"/>
      <c r="B899" s="30"/>
      <c r="C899" s="306"/>
      <c r="D899" s="31"/>
      <c r="E899" s="30"/>
      <c r="F899" s="13"/>
      <c r="G899" s="13"/>
      <c r="H899" s="13"/>
      <c r="I899" s="14"/>
      <c r="K899" s="468"/>
      <c r="L899" s="565"/>
      <c r="M899" s="547"/>
    </row>
    <row r="900" spans="1:13" s="25" customFormat="1" x14ac:dyDescent="0.2">
      <c r="A900" s="15"/>
      <c r="B900" s="30"/>
      <c r="C900" s="306"/>
      <c r="D900" s="31"/>
      <c r="E900" s="30"/>
      <c r="F900" s="13"/>
      <c r="G900" s="13"/>
      <c r="H900" s="13"/>
      <c r="I900" s="14"/>
      <c r="K900" s="468"/>
      <c r="L900" s="565"/>
      <c r="M900" s="547"/>
    </row>
    <row r="901" spans="1:13" s="25" customFormat="1" x14ac:dyDescent="0.2">
      <c r="A901" s="15"/>
      <c r="B901" s="30"/>
      <c r="C901" s="306"/>
      <c r="D901" s="31"/>
      <c r="E901" s="30"/>
      <c r="F901" s="13"/>
      <c r="G901" s="13"/>
      <c r="H901" s="13"/>
      <c r="I901" s="14"/>
      <c r="K901" s="468"/>
      <c r="L901" s="565"/>
      <c r="M901" s="547"/>
    </row>
    <row r="902" spans="1:13" s="25" customFormat="1" x14ac:dyDescent="0.2">
      <c r="A902" s="15"/>
      <c r="B902" s="30"/>
      <c r="C902" s="306"/>
      <c r="D902" s="31"/>
      <c r="E902" s="30"/>
      <c r="F902" s="13"/>
      <c r="G902" s="13"/>
      <c r="H902" s="13"/>
      <c r="I902" s="14"/>
      <c r="K902" s="468"/>
      <c r="L902" s="565"/>
      <c r="M902" s="547"/>
    </row>
    <row r="903" spans="1:13" s="25" customFormat="1" x14ac:dyDescent="0.2">
      <c r="A903" s="15"/>
      <c r="B903" s="30"/>
      <c r="C903" s="306"/>
      <c r="D903" s="31"/>
      <c r="E903" s="30"/>
      <c r="F903" s="13"/>
      <c r="G903" s="13"/>
      <c r="H903" s="13"/>
      <c r="I903" s="14"/>
      <c r="K903" s="468"/>
      <c r="L903" s="565"/>
      <c r="M903" s="547"/>
    </row>
    <row r="904" spans="1:13" s="25" customFormat="1" x14ac:dyDescent="0.2">
      <c r="A904" s="15"/>
      <c r="B904" s="30"/>
      <c r="C904" s="306"/>
      <c r="D904" s="31"/>
      <c r="E904" s="30"/>
      <c r="F904" s="13"/>
      <c r="G904" s="13"/>
      <c r="H904" s="13"/>
      <c r="I904" s="14"/>
      <c r="K904" s="468"/>
      <c r="L904" s="565"/>
      <c r="M904" s="547"/>
    </row>
    <row r="905" spans="1:13" s="25" customFormat="1" x14ac:dyDescent="0.2">
      <c r="A905" s="15"/>
      <c r="B905" s="30"/>
      <c r="C905" s="306"/>
      <c r="D905" s="31"/>
      <c r="E905" s="30"/>
      <c r="F905" s="13"/>
      <c r="G905" s="13"/>
      <c r="H905" s="13"/>
      <c r="I905" s="14"/>
      <c r="K905" s="468"/>
      <c r="L905" s="565"/>
      <c r="M905" s="547"/>
    </row>
    <row r="906" spans="1:13" s="25" customFormat="1" x14ac:dyDescent="0.2">
      <c r="A906" s="15"/>
      <c r="B906" s="30"/>
      <c r="C906" s="306"/>
      <c r="D906" s="31"/>
      <c r="E906" s="30"/>
      <c r="F906" s="13"/>
      <c r="G906" s="13"/>
      <c r="H906" s="13"/>
      <c r="I906" s="14"/>
      <c r="K906" s="468"/>
      <c r="L906" s="565"/>
      <c r="M906" s="547"/>
    </row>
    <row r="907" spans="1:13" s="25" customFormat="1" x14ac:dyDescent="0.2">
      <c r="A907" s="15"/>
      <c r="B907" s="30"/>
      <c r="C907" s="306"/>
      <c r="D907" s="31"/>
      <c r="E907" s="30"/>
      <c r="F907" s="13"/>
      <c r="G907" s="13"/>
      <c r="H907" s="13"/>
      <c r="I907" s="14"/>
      <c r="K907" s="468"/>
      <c r="L907" s="565"/>
      <c r="M907" s="547"/>
    </row>
    <row r="908" spans="1:13" s="25" customFormat="1" x14ac:dyDescent="0.2">
      <c r="A908" s="15"/>
      <c r="B908" s="30"/>
      <c r="C908" s="306"/>
      <c r="D908" s="31"/>
      <c r="E908" s="30"/>
      <c r="F908" s="13"/>
      <c r="G908" s="13"/>
      <c r="H908" s="13"/>
      <c r="I908" s="14"/>
      <c r="K908" s="468"/>
      <c r="L908" s="565"/>
      <c r="M908" s="547"/>
    </row>
    <row r="909" spans="1:13" s="25" customFormat="1" x14ac:dyDescent="0.2">
      <c r="A909" s="15"/>
      <c r="B909" s="30"/>
      <c r="C909" s="306"/>
      <c r="D909" s="31"/>
      <c r="E909" s="30"/>
      <c r="F909" s="13"/>
      <c r="G909" s="13"/>
      <c r="H909" s="13"/>
      <c r="I909" s="14"/>
      <c r="K909" s="468"/>
      <c r="L909" s="565"/>
      <c r="M909" s="547"/>
    </row>
    <row r="910" spans="1:13" s="25" customFormat="1" x14ac:dyDescent="0.2">
      <c r="A910" s="15"/>
      <c r="B910" s="30"/>
      <c r="C910" s="306"/>
      <c r="D910" s="31"/>
      <c r="E910" s="30"/>
      <c r="F910" s="13"/>
      <c r="G910" s="13"/>
      <c r="H910" s="13"/>
      <c r="I910" s="14"/>
      <c r="K910" s="468"/>
      <c r="L910" s="565"/>
      <c r="M910" s="547"/>
    </row>
    <row r="911" spans="1:13" s="25" customFormat="1" x14ac:dyDescent="0.2">
      <c r="A911" s="15"/>
      <c r="B911" s="30"/>
      <c r="C911" s="306"/>
      <c r="D911" s="31"/>
      <c r="E911" s="30"/>
      <c r="F911" s="13"/>
      <c r="G911" s="13"/>
      <c r="H911" s="13"/>
      <c r="I911" s="14"/>
      <c r="K911" s="468"/>
      <c r="L911" s="565"/>
      <c r="M911" s="547"/>
    </row>
    <row r="912" spans="1:13" s="25" customFormat="1" x14ac:dyDescent="0.2">
      <c r="A912" s="15"/>
      <c r="B912" s="30"/>
      <c r="C912" s="306"/>
      <c r="D912" s="31"/>
      <c r="E912" s="30"/>
      <c r="F912" s="13"/>
      <c r="G912" s="13"/>
      <c r="H912" s="13"/>
      <c r="I912" s="14"/>
      <c r="K912" s="468"/>
      <c r="L912" s="565"/>
      <c r="M912" s="547"/>
    </row>
    <row r="913" spans="1:13" s="25" customFormat="1" x14ac:dyDescent="0.2">
      <c r="A913" s="15"/>
      <c r="B913" s="30"/>
      <c r="C913" s="306"/>
      <c r="D913" s="31"/>
      <c r="E913" s="30"/>
      <c r="F913" s="13"/>
      <c r="G913" s="13"/>
      <c r="H913" s="13"/>
      <c r="I913" s="14"/>
      <c r="K913" s="468"/>
      <c r="L913" s="565"/>
      <c r="M913" s="547"/>
    </row>
    <row r="914" spans="1:13" s="25" customFormat="1" x14ac:dyDescent="0.2">
      <c r="A914" s="15"/>
      <c r="B914" s="30"/>
      <c r="C914" s="306"/>
      <c r="D914" s="31"/>
      <c r="E914" s="30"/>
      <c r="F914" s="13"/>
      <c r="G914" s="13"/>
      <c r="H914" s="13"/>
      <c r="I914" s="14"/>
      <c r="K914" s="468"/>
      <c r="L914" s="565"/>
      <c r="M914" s="547"/>
    </row>
    <row r="915" spans="1:13" s="25" customFormat="1" x14ac:dyDescent="0.2">
      <c r="A915" s="15"/>
      <c r="B915" s="30"/>
      <c r="C915" s="306"/>
      <c r="D915" s="31"/>
      <c r="E915" s="30"/>
      <c r="F915" s="13"/>
      <c r="G915" s="13"/>
      <c r="H915" s="13"/>
      <c r="I915" s="14"/>
      <c r="K915" s="468"/>
      <c r="L915" s="565"/>
      <c r="M915" s="547"/>
    </row>
    <row r="916" spans="1:13" s="25" customFormat="1" x14ac:dyDescent="0.2">
      <c r="A916" s="15"/>
      <c r="B916" s="30"/>
      <c r="C916" s="306"/>
      <c r="D916" s="31"/>
      <c r="E916" s="30"/>
      <c r="F916" s="13"/>
      <c r="G916" s="13"/>
      <c r="H916" s="13"/>
      <c r="I916" s="14"/>
      <c r="K916" s="468"/>
      <c r="L916" s="565"/>
      <c r="M916" s="547"/>
    </row>
    <row r="917" spans="1:13" s="25" customFormat="1" x14ac:dyDescent="0.2">
      <c r="A917" s="15"/>
      <c r="B917" s="30"/>
      <c r="C917" s="306"/>
      <c r="D917" s="31"/>
      <c r="E917" s="30"/>
      <c r="F917" s="13"/>
      <c r="G917" s="13"/>
      <c r="H917" s="13"/>
      <c r="I917" s="14"/>
      <c r="K917" s="468"/>
      <c r="L917" s="565"/>
      <c r="M917" s="547"/>
    </row>
    <row r="918" spans="1:13" s="25" customFormat="1" x14ac:dyDescent="0.2">
      <c r="A918" s="15"/>
      <c r="B918" s="30"/>
      <c r="C918" s="306"/>
      <c r="D918" s="31"/>
      <c r="E918" s="30"/>
      <c r="F918" s="13"/>
      <c r="G918" s="13"/>
      <c r="H918" s="13"/>
      <c r="I918" s="14"/>
      <c r="K918" s="468"/>
      <c r="L918" s="565"/>
      <c r="M918" s="547"/>
    </row>
    <row r="919" spans="1:13" s="25" customFormat="1" x14ac:dyDescent="0.2">
      <c r="A919" s="15"/>
      <c r="B919" s="30"/>
      <c r="C919" s="306"/>
      <c r="D919" s="31"/>
      <c r="E919" s="30"/>
      <c r="F919" s="13"/>
      <c r="G919" s="13"/>
      <c r="H919" s="13"/>
      <c r="I919" s="14"/>
      <c r="K919" s="468"/>
      <c r="L919" s="565"/>
      <c r="M919" s="547"/>
    </row>
    <row r="920" spans="1:13" s="25" customFormat="1" x14ac:dyDescent="0.2">
      <c r="A920" s="15"/>
      <c r="B920" s="30"/>
      <c r="C920" s="306"/>
      <c r="D920" s="31"/>
      <c r="E920" s="30"/>
      <c r="F920" s="13"/>
      <c r="G920" s="13"/>
      <c r="H920" s="13"/>
      <c r="I920" s="14"/>
      <c r="K920" s="468"/>
      <c r="L920" s="565"/>
      <c r="M920" s="547"/>
    </row>
    <row r="921" spans="1:13" s="25" customFormat="1" x14ac:dyDescent="0.2">
      <c r="A921" s="15"/>
      <c r="B921" s="30"/>
      <c r="C921" s="306"/>
      <c r="D921" s="31"/>
      <c r="E921" s="30"/>
      <c r="F921" s="13"/>
      <c r="G921" s="13"/>
      <c r="H921" s="13"/>
      <c r="I921" s="14"/>
      <c r="K921" s="468"/>
      <c r="L921" s="565"/>
      <c r="M921" s="547"/>
    </row>
    <row r="922" spans="1:13" s="25" customFormat="1" x14ac:dyDescent="0.2">
      <c r="A922" s="15"/>
      <c r="B922" s="30"/>
      <c r="C922" s="306"/>
      <c r="D922" s="31"/>
      <c r="E922" s="30"/>
      <c r="F922" s="13"/>
      <c r="G922" s="13"/>
      <c r="H922" s="13"/>
      <c r="I922" s="14"/>
      <c r="K922" s="468"/>
      <c r="L922" s="565"/>
      <c r="M922" s="547"/>
    </row>
    <row r="923" spans="1:13" s="25" customFormat="1" x14ac:dyDescent="0.2">
      <c r="A923" s="15"/>
      <c r="B923" s="30"/>
      <c r="C923" s="306"/>
      <c r="D923" s="31"/>
      <c r="E923" s="30"/>
      <c r="F923" s="13"/>
      <c r="G923" s="13"/>
      <c r="H923" s="13"/>
      <c r="I923" s="14"/>
      <c r="K923" s="468"/>
      <c r="L923" s="565"/>
      <c r="M923" s="547"/>
    </row>
    <row r="924" spans="1:13" s="25" customFormat="1" x14ac:dyDescent="0.2">
      <c r="A924" s="15"/>
      <c r="B924" s="30"/>
      <c r="C924" s="306"/>
      <c r="D924" s="31"/>
      <c r="E924" s="30"/>
      <c r="F924" s="13"/>
      <c r="G924" s="13"/>
      <c r="H924" s="13"/>
      <c r="I924" s="14"/>
      <c r="K924" s="468"/>
      <c r="L924" s="565"/>
      <c r="M924" s="547"/>
    </row>
    <row r="925" spans="1:13" s="25" customFormat="1" x14ac:dyDescent="0.2">
      <c r="A925" s="15"/>
      <c r="B925" s="30"/>
      <c r="C925" s="306"/>
      <c r="D925" s="31"/>
      <c r="E925" s="30"/>
      <c r="F925" s="13"/>
      <c r="G925" s="13"/>
      <c r="H925" s="13"/>
      <c r="I925" s="14"/>
      <c r="K925" s="468"/>
      <c r="L925" s="565"/>
      <c r="M925" s="547"/>
    </row>
    <row r="926" spans="1:13" s="25" customFormat="1" x14ac:dyDescent="0.2">
      <c r="A926" s="15"/>
      <c r="B926" s="30"/>
      <c r="C926" s="306"/>
      <c r="D926" s="31"/>
      <c r="E926" s="30"/>
      <c r="F926" s="13"/>
      <c r="G926" s="13"/>
      <c r="H926" s="13"/>
      <c r="I926" s="14"/>
      <c r="K926" s="468"/>
      <c r="L926" s="565"/>
      <c r="M926" s="547"/>
    </row>
    <row r="927" spans="1:13" s="25" customFormat="1" x14ac:dyDescent="0.2">
      <c r="A927" s="15"/>
      <c r="B927" s="30"/>
      <c r="C927" s="306"/>
      <c r="D927" s="31"/>
      <c r="E927" s="30"/>
      <c r="F927" s="13"/>
      <c r="G927" s="13"/>
      <c r="H927" s="13"/>
      <c r="I927" s="14"/>
      <c r="K927" s="468"/>
      <c r="L927" s="565"/>
      <c r="M927" s="547"/>
    </row>
    <row r="928" spans="1:13" s="25" customFormat="1" x14ac:dyDescent="0.2">
      <c r="A928" s="15"/>
      <c r="B928" s="30"/>
      <c r="C928" s="306"/>
      <c r="D928" s="31"/>
      <c r="E928" s="30"/>
      <c r="F928" s="13"/>
      <c r="G928" s="13"/>
      <c r="H928" s="13"/>
      <c r="I928" s="14"/>
      <c r="K928" s="468"/>
      <c r="L928" s="565"/>
      <c r="M928" s="547"/>
    </row>
    <row r="929" spans="1:13" s="25" customFormat="1" x14ac:dyDescent="0.2">
      <c r="A929" s="15"/>
      <c r="B929" s="30"/>
      <c r="C929" s="306"/>
      <c r="D929" s="31"/>
      <c r="E929" s="30"/>
      <c r="F929" s="13"/>
      <c r="G929" s="13"/>
      <c r="H929" s="13"/>
      <c r="I929" s="14"/>
      <c r="K929" s="468"/>
      <c r="L929" s="565"/>
      <c r="M929" s="547"/>
    </row>
    <row r="930" spans="1:13" s="25" customFormat="1" x14ac:dyDescent="0.2">
      <c r="A930" s="15"/>
      <c r="B930" s="30"/>
      <c r="C930" s="306"/>
      <c r="D930" s="31"/>
      <c r="E930" s="30"/>
      <c r="F930" s="13"/>
      <c r="G930" s="13"/>
      <c r="H930" s="13"/>
      <c r="I930" s="14"/>
      <c r="K930" s="468"/>
      <c r="L930" s="565"/>
      <c r="M930" s="547"/>
    </row>
    <row r="931" spans="1:13" s="25" customFormat="1" x14ac:dyDescent="0.2">
      <c r="A931" s="15"/>
      <c r="B931" s="30"/>
      <c r="C931" s="306"/>
      <c r="D931" s="31"/>
      <c r="E931" s="30"/>
      <c r="F931" s="13"/>
      <c r="G931" s="13"/>
      <c r="H931" s="13"/>
      <c r="I931" s="14"/>
      <c r="K931" s="468"/>
      <c r="L931" s="565"/>
      <c r="M931" s="547"/>
    </row>
    <row r="932" spans="1:13" s="25" customFormat="1" x14ac:dyDescent="0.2">
      <c r="A932" s="15"/>
      <c r="B932" s="30"/>
      <c r="C932" s="306"/>
      <c r="D932" s="31"/>
      <c r="E932" s="30"/>
      <c r="F932" s="13"/>
      <c r="G932" s="13"/>
      <c r="H932" s="13"/>
      <c r="I932" s="14"/>
      <c r="K932" s="468"/>
      <c r="L932" s="565"/>
      <c r="M932" s="547"/>
    </row>
    <row r="933" spans="1:13" s="25" customFormat="1" x14ac:dyDescent="0.2">
      <c r="A933" s="15"/>
      <c r="B933" s="30"/>
      <c r="C933" s="306"/>
      <c r="D933" s="31"/>
      <c r="E933" s="30"/>
      <c r="F933" s="13"/>
      <c r="G933" s="13"/>
      <c r="H933" s="13"/>
      <c r="I933" s="14"/>
      <c r="K933" s="468"/>
      <c r="L933" s="565"/>
      <c r="M933" s="547"/>
    </row>
    <row r="934" spans="1:13" s="25" customFormat="1" x14ac:dyDescent="0.2">
      <c r="A934" s="15"/>
      <c r="B934" s="30"/>
      <c r="C934" s="306"/>
      <c r="D934" s="31"/>
      <c r="E934" s="30"/>
      <c r="F934" s="13"/>
      <c r="G934" s="13"/>
      <c r="H934" s="13"/>
      <c r="I934" s="14"/>
      <c r="K934" s="468"/>
      <c r="L934" s="565"/>
      <c r="M934" s="547"/>
    </row>
    <row r="935" spans="1:13" s="25" customFormat="1" x14ac:dyDescent="0.2">
      <c r="A935" s="15"/>
      <c r="B935" s="30"/>
      <c r="C935" s="306"/>
      <c r="D935" s="31"/>
      <c r="E935" s="30"/>
      <c r="F935" s="13"/>
      <c r="G935" s="13"/>
      <c r="H935" s="13"/>
      <c r="I935" s="14"/>
      <c r="K935" s="468"/>
      <c r="L935" s="565"/>
      <c r="M935" s="547"/>
    </row>
    <row r="936" spans="1:13" s="25" customFormat="1" x14ac:dyDescent="0.2">
      <c r="A936" s="15"/>
      <c r="B936" s="30"/>
      <c r="C936" s="306"/>
      <c r="D936" s="31"/>
      <c r="E936" s="30"/>
      <c r="F936" s="13"/>
      <c r="G936" s="13"/>
      <c r="H936" s="13"/>
      <c r="I936" s="14"/>
      <c r="K936" s="468"/>
      <c r="L936" s="565"/>
      <c r="M936" s="547"/>
    </row>
    <row r="937" spans="1:13" s="25" customFormat="1" x14ac:dyDescent="0.2">
      <c r="A937" s="15"/>
      <c r="B937" s="30"/>
      <c r="C937" s="306"/>
      <c r="D937" s="31"/>
      <c r="E937" s="30"/>
      <c r="F937" s="13"/>
      <c r="G937" s="13"/>
      <c r="H937" s="13"/>
      <c r="I937" s="14"/>
      <c r="K937" s="468"/>
      <c r="L937" s="565"/>
      <c r="M937" s="547"/>
    </row>
    <row r="938" spans="1:13" s="25" customFormat="1" x14ac:dyDescent="0.2">
      <c r="A938" s="15"/>
      <c r="B938" s="30"/>
      <c r="C938" s="306"/>
      <c r="D938" s="31"/>
      <c r="E938" s="30"/>
      <c r="F938" s="13"/>
      <c r="G938" s="13"/>
      <c r="H938" s="13"/>
      <c r="I938" s="14"/>
      <c r="K938" s="468"/>
      <c r="L938" s="565"/>
      <c r="M938" s="547"/>
    </row>
    <row r="939" spans="1:13" s="25" customFormat="1" x14ac:dyDescent="0.2">
      <c r="A939" s="15"/>
      <c r="B939" s="30"/>
      <c r="C939" s="306"/>
      <c r="D939" s="31"/>
      <c r="E939" s="30"/>
      <c r="F939" s="13"/>
      <c r="G939" s="13"/>
      <c r="H939" s="13"/>
      <c r="I939" s="14"/>
      <c r="K939" s="468"/>
      <c r="L939" s="565"/>
      <c r="M939" s="547"/>
    </row>
    <row r="940" spans="1:13" s="25" customFormat="1" x14ac:dyDescent="0.2">
      <c r="A940" s="15"/>
      <c r="B940" s="30"/>
      <c r="C940" s="306"/>
      <c r="D940" s="31"/>
      <c r="E940" s="30"/>
      <c r="F940" s="13"/>
      <c r="G940" s="13"/>
      <c r="H940" s="13"/>
      <c r="I940" s="14"/>
      <c r="K940" s="468"/>
      <c r="L940" s="565"/>
      <c r="M940" s="547"/>
    </row>
    <row r="941" spans="1:13" s="25" customFormat="1" x14ac:dyDescent="0.2">
      <c r="A941" s="15"/>
      <c r="B941" s="30"/>
      <c r="C941" s="306"/>
      <c r="D941" s="31"/>
      <c r="E941" s="30"/>
      <c r="F941" s="13"/>
      <c r="G941" s="13"/>
      <c r="H941" s="13"/>
      <c r="I941" s="14"/>
      <c r="K941" s="468"/>
      <c r="L941" s="565"/>
      <c r="M941" s="547"/>
    </row>
    <row r="942" spans="1:13" s="25" customFormat="1" x14ac:dyDescent="0.2">
      <c r="A942" s="15"/>
      <c r="B942" s="30"/>
      <c r="C942" s="306"/>
      <c r="D942" s="31"/>
      <c r="E942" s="30"/>
      <c r="F942" s="13"/>
      <c r="G942" s="13"/>
      <c r="H942" s="13"/>
      <c r="I942" s="14"/>
      <c r="K942" s="468"/>
      <c r="L942" s="565"/>
      <c r="M942" s="547"/>
    </row>
    <row r="943" spans="1:13" s="25" customFormat="1" x14ac:dyDescent="0.2">
      <c r="A943" s="15"/>
      <c r="B943" s="30"/>
      <c r="C943" s="306"/>
      <c r="D943" s="31"/>
      <c r="E943" s="30"/>
      <c r="F943" s="13"/>
      <c r="G943" s="13"/>
      <c r="H943" s="13"/>
      <c r="I943" s="14"/>
      <c r="K943" s="468"/>
      <c r="L943" s="565"/>
      <c r="M943" s="547"/>
    </row>
    <row r="944" spans="1:13" s="25" customFormat="1" x14ac:dyDescent="0.2">
      <c r="A944" s="15"/>
      <c r="B944" s="30"/>
      <c r="C944" s="306"/>
      <c r="D944" s="31"/>
      <c r="E944" s="30"/>
      <c r="F944" s="13"/>
      <c r="G944" s="13"/>
      <c r="H944" s="13"/>
      <c r="I944" s="14"/>
      <c r="K944" s="468"/>
      <c r="L944" s="565"/>
      <c r="M944" s="547"/>
    </row>
    <row r="945" spans="1:13" s="25" customFormat="1" x14ac:dyDescent="0.2">
      <c r="A945" s="15"/>
      <c r="B945" s="30"/>
      <c r="C945" s="306"/>
      <c r="D945" s="31"/>
      <c r="E945" s="30"/>
      <c r="F945" s="13"/>
      <c r="G945" s="13"/>
      <c r="H945" s="13"/>
      <c r="I945" s="14"/>
      <c r="K945" s="468"/>
      <c r="L945" s="565"/>
      <c r="M945" s="547"/>
    </row>
    <row r="946" spans="1:13" s="25" customFormat="1" x14ac:dyDescent="0.2">
      <c r="A946" s="15"/>
      <c r="B946" s="30"/>
      <c r="C946" s="306"/>
      <c r="D946" s="31"/>
      <c r="E946" s="30"/>
      <c r="F946" s="13"/>
      <c r="G946" s="13"/>
      <c r="H946" s="13"/>
      <c r="I946" s="14"/>
      <c r="K946" s="468"/>
      <c r="L946" s="565"/>
      <c r="M946" s="547"/>
    </row>
    <row r="947" spans="1:13" s="25" customFormat="1" x14ac:dyDescent="0.2">
      <c r="A947" s="15"/>
      <c r="B947" s="30"/>
      <c r="C947" s="306"/>
      <c r="D947" s="31"/>
      <c r="E947" s="30"/>
      <c r="F947" s="13"/>
      <c r="G947" s="13"/>
      <c r="H947" s="13"/>
      <c r="I947" s="14"/>
      <c r="K947" s="468"/>
      <c r="L947" s="565"/>
      <c r="M947" s="547"/>
    </row>
    <row r="948" spans="1:13" s="25" customFormat="1" x14ac:dyDescent="0.2">
      <c r="A948" s="15"/>
      <c r="B948" s="30"/>
      <c r="C948" s="306"/>
      <c r="D948" s="31"/>
      <c r="E948" s="30"/>
      <c r="F948" s="13"/>
      <c r="G948" s="13"/>
      <c r="H948" s="13"/>
      <c r="I948" s="14"/>
      <c r="K948" s="468"/>
      <c r="L948" s="565"/>
      <c r="M948" s="547"/>
    </row>
    <row r="949" spans="1:13" s="25" customFormat="1" x14ac:dyDescent="0.2">
      <c r="A949" s="15"/>
      <c r="B949" s="30"/>
      <c r="C949" s="306"/>
      <c r="D949" s="31"/>
      <c r="E949" s="30"/>
      <c r="F949" s="13"/>
      <c r="G949" s="13"/>
      <c r="H949" s="13"/>
      <c r="I949" s="14"/>
      <c r="K949" s="468"/>
      <c r="L949" s="565"/>
      <c r="M949" s="547"/>
    </row>
    <row r="950" spans="1:13" s="25" customFormat="1" x14ac:dyDescent="0.2">
      <c r="A950" s="15"/>
      <c r="B950" s="30"/>
      <c r="C950" s="306"/>
      <c r="D950" s="31"/>
      <c r="E950" s="30"/>
      <c r="F950" s="13"/>
      <c r="G950" s="13"/>
      <c r="H950" s="13"/>
      <c r="I950" s="14"/>
      <c r="K950" s="468"/>
      <c r="L950" s="565"/>
      <c r="M950" s="547"/>
    </row>
    <row r="951" spans="1:13" s="25" customFormat="1" x14ac:dyDescent="0.2">
      <c r="A951" s="15"/>
      <c r="B951" s="30"/>
      <c r="C951" s="306"/>
      <c r="D951" s="31"/>
      <c r="E951" s="30"/>
      <c r="F951" s="13"/>
      <c r="G951" s="13"/>
      <c r="H951" s="13"/>
      <c r="I951" s="14"/>
      <c r="K951" s="468"/>
      <c r="L951" s="565"/>
      <c r="M951" s="547"/>
    </row>
    <row r="952" spans="1:13" s="25" customFormat="1" x14ac:dyDescent="0.2">
      <c r="A952" s="15"/>
      <c r="B952" s="30"/>
      <c r="C952" s="306"/>
      <c r="D952" s="31"/>
      <c r="E952" s="30"/>
      <c r="F952" s="13"/>
      <c r="G952" s="13"/>
      <c r="H952" s="13"/>
      <c r="I952" s="14"/>
      <c r="K952" s="468"/>
      <c r="L952" s="565"/>
      <c r="M952" s="547"/>
    </row>
    <row r="953" spans="1:13" s="25" customFormat="1" x14ac:dyDescent="0.2">
      <c r="A953" s="15"/>
      <c r="B953" s="30"/>
      <c r="C953" s="306"/>
      <c r="D953" s="31"/>
      <c r="E953" s="30"/>
      <c r="F953" s="13"/>
      <c r="G953" s="13"/>
      <c r="H953" s="13"/>
      <c r="I953" s="14"/>
      <c r="K953" s="468"/>
      <c r="L953" s="565"/>
      <c r="M953" s="547"/>
    </row>
    <row r="954" spans="1:13" s="25" customFormat="1" x14ac:dyDescent="0.2">
      <c r="A954" s="15"/>
      <c r="B954" s="30"/>
      <c r="C954" s="306"/>
      <c r="D954" s="31"/>
      <c r="E954" s="30"/>
      <c r="F954" s="13"/>
      <c r="G954" s="13"/>
      <c r="H954" s="13"/>
      <c r="I954" s="14"/>
      <c r="K954" s="468"/>
      <c r="L954" s="565"/>
      <c r="M954" s="547"/>
    </row>
    <row r="955" spans="1:13" s="25" customFormat="1" x14ac:dyDescent="0.2">
      <c r="A955" s="15"/>
      <c r="B955" s="30"/>
      <c r="C955" s="306"/>
      <c r="D955" s="31"/>
      <c r="E955" s="30"/>
      <c r="F955" s="13"/>
      <c r="G955" s="13"/>
      <c r="H955" s="13"/>
      <c r="I955" s="14"/>
      <c r="K955" s="468"/>
      <c r="L955" s="565"/>
      <c r="M955" s="547"/>
    </row>
    <row r="956" spans="1:13" s="25" customFormat="1" x14ac:dyDescent="0.2">
      <c r="A956" s="15"/>
      <c r="B956" s="30"/>
      <c r="C956" s="306"/>
      <c r="D956" s="31"/>
      <c r="E956" s="30"/>
      <c r="F956" s="13"/>
      <c r="G956" s="13"/>
      <c r="H956" s="13"/>
      <c r="I956" s="14"/>
      <c r="K956" s="468"/>
      <c r="L956" s="565"/>
      <c r="M956" s="547"/>
    </row>
    <row r="957" spans="1:13" s="25" customFormat="1" x14ac:dyDescent="0.2">
      <c r="A957" s="15"/>
      <c r="B957" s="30"/>
      <c r="C957" s="306"/>
      <c r="D957" s="31"/>
      <c r="E957" s="30"/>
      <c r="F957" s="13"/>
      <c r="G957" s="13"/>
      <c r="H957" s="13"/>
      <c r="I957" s="14"/>
      <c r="K957" s="468"/>
      <c r="L957" s="565"/>
      <c r="M957" s="547"/>
    </row>
    <row r="958" spans="1:13" s="25" customFormat="1" x14ac:dyDescent="0.2">
      <c r="A958" s="15"/>
      <c r="B958" s="30"/>
      <c r="C958" s="306"/>
      <c r="D958" s="31"/>
      <c r="E958" s="30"/>
      <c r="F958" s="13"/>
      <c r="G958" s="13"/>
      <c r="H958" s="13"/>
      <c r="I958" s="14"/>
      <c r="K958" s="468"/>
      <c r="L958" s="565"/>
      <c r="M958" s="547"/>
    </row>
    <row r="959" spans="1:13" s="25" customFormat="1" x14ac:dyDescent="0.2">
      <c r="A959" s="15"/>
      <c r="B959" s="30"/>
      <c r="C959" s="306"/>
      <c r="D959" s="31"/>
      <c r="E959" s="30"/>
      <c r="F959" s="13"/>
      <c r="G959" s="13"/>
      <c r="H959" s="13"/>
      <c r="I959" s="14"/>
      <c r="K959" s="468"/>
      <c r="L959" s="565"/>
      <c r="M959" s="547"/>
    </row>
    <row r="960" spans="1:13" s="25" customFormat="1" x14ac:dyDescent="0.2">
      <c r="A960" s="15"/>
      <c r="B960" s="30"/>
      <c r="C960" s="306"/>
      <c r="D960" s="31"/>
      <c r="E960" s="30"/>
      <c r="F960" s="13"/>
      <c r="G960" s="13"/>
      <c r="H960" s="13"/>
      <c r="I960" s="14"/>
      <c r="K960" s="468"/>
      <c r="L960" s="565"/>
      <c r="M960" s="547"/>
    </row>
    <row r="961" spans="1:13" s="25" customFormat="1" x14ac:dyDescent="0.2">
      <c r="A961" s="15"/>
      <c r="B961" s="30"/>
      <c r="C961" s="306"/>
      <c r="D961" s="31"/>
      <c r="E961" s="30"/>
      <c r="F961" s="13"/>
      <c r="G961" s="13"/>
      <c r="H961" s="13"/>
      <c r="I961" s="14"/>
      <c r="K961" s="468"/>
      <c r="L961" s="565"/>
      <c r="M961" s="547"/>
    </row>
    <row r="962" spans="1:13" s="25" customFormat="1" x14ac:dyDescent="0.2">
      <c r="A962" s="15"/>
      <c r="B962" s="30"/>
      <c r="C962" s="306"/>
      <c r="D962" s="31"/>
      <c r="E962" s="30"/>
      <c r="F962" s="13"/>
      <c r="G962" s="13"/>
      <c r="H962" s="13"/>
      <c r="I962" s="14"/>
      <c r="K962" s="468"/>
      <c r="L962" s="565"/>
      <c r="M962" s="547"/>
    </row>
    <row r="963" spans="1:13" s="25" customFormat="1" x14ac:dyDescent="0.2">
      <c r="A963" s="15"/>
      <c r="B963" s="30"/>
      <c r="C963" s="306"/>
      <c r="D963" s="31"/>
      <c r="E963" s="30"/>
      <c r="F963" s="13"/>
      <c r="G963" s="13"/>
      <c r="H963" s="13"/>
      <c r="I963" s="14"/>
      <c r="K963" s="468"/>
      <c r="L963" s="565"/>
      <c r="M963" s="547"/>
    </row>
    <row r="964" spans="1:13" s="25" customFormat="1" x14ac:dyDescent="0.2">
      <c r="A964" s="15"/>
      <c r="B964" s="30"/>
      <c r="C964" s="306"/>
      <c r="D964" s="31"/>
      <c r="E964" s="30"/>
      <c r="F964" s="13"/>
      <c r="G964" s="13"/>
      <c r="H964" s="13"/>
      <c r="I964" s="14"/>
      <c r="K964" s="468"/>
      <c r="L964" s="565"/>
      <c r="M964" s="547"/>
    </row>
    <row r="965" spans="1:13" s="25" customFormat="1" x14ac:dyDescent="0.2">
      <c r="A965" s="15"/>
      <c r="B965" s="30"/>
      <c r="C965" s="306"/>
      <c r="D965" s="31"/>
      <c r="E965" s="30"/>
      <c r="F965" s="13"/>
      <c r="G965" s="13"/>
      <c r="H965" s="13"/>
      <c r="I965" s="14"/>
      <c r="K965" s="468"/>
      <c r="L965" s="565"/>
      <c r="M965" s="547"/>
    </row>
    <row r="966" spans="1:13" s="25" customFormat="1" x14ac:dyDescent="0.2">
      <c r="A966" s="15"/>
      <c r="B966" s="30"/>
      <c r="C966" s="306"/>
      <c r="D966" s="31"/>
      <c r="E966" s="30"/>
      <c r="F966" s="13"/>
      <c r="G966" s="13"/>
      <c r="H966" s="13"/>
      <c r="I966" s="14"/>
      <c r="K966" s="468"/>
      <c r="L966" s="565"/>
      <c r="M966" s="547"/>
    </row>
    <row r="967" spans="1:13" s="25" customFormat="1" x14ac:dyDescent="0.2">
      <c r="A967" s="15"/>
      <c r="B967" s="30"/>
      <c r="C967" s="306"/>
      <c r="D967" s="31"/>
      <c r="E967" s="30"/>
      <c r="F967" s="13"/>
      <c r="G967" s="13"/>
      <c r="H967" s="13"/>
      <c r="I967" s="14"/>
      <c r="K967" s="468"/>
      <c r="L967" s="565"/>
      <c r="M967" s="547"/>
    </row>
    <row r="968" spans="1:13" s="25" customFormat="1" x14ac:dyDescent="0.2">
      <c r="A968" s="15"/>
      <c r="B968" s="30"/>
      <c r="C968" s="306"/>
      <c r="D968" s="31"/>
      <c r="E968" s="30"/>
      <c r="F968" s="13"/>
      <c r="G968" s="13"/>
      <c r="H968" s="13"/>
      <c r="I968" s="14"/>
      <c r="K968" s="468"/>
      <c r="L968" s="565"/>
      <c r="M968" s="547"/>
    </row>
    <row r="969" spans="1:13" s="25" customFormat="1" x14ac:dyDescent="0.2">
      <c r="A969" s="15"/>
      <c r="B969" s="30"/>
      <c r="C969" s="306"/>
      <c r="D969" s="31"/>
      <c r="E969" s="30"/>
      <c r="F969" s="13"/>
      <c r="G969" s="13"/>
      <c r="H969" s="13"/>
      <c r="I969" s="14"/>
      <c r="K969" s="468"/>
      <c r="L969" s="565"/>
      <c r="M969" s="547"/>
    </row>
    <row r="970" spans="1:13" s="25" customFormat="1" x14ac:dyDescent="0.2">
      <c r="A970" s="15"/>
      <c r="B970" s="30"/>
      <c r="C970" s="306"/>
      <c r="D970" s="31"/>
      <c r="E970" s="30"/>
      <c r="F970" s="13"/>
      <c r="G970" s="13"/>
      <c r="H970" s="13"/>
      <c r="I970" s="14"/>
      <c r="K970" s="468"/>
      <c r="L970" s="565"/>
      <c r="M970" s="547"/>
    </row>
    <row r="971" spans="1:13" s="25" customFormat="1" x14ac:dyDescent="0.2">
      <c r="A971" s="15"/>
      <c r="B971" s="30"/>
      <c r="C971" s="306"/>
      <c r="D971" s="31"/>
      <c r="E971" s="30"/>
      <c r="F971" s="13"/>
      <c r="G971" s="13"/>
      <c r="H971" s="13"/>
      <c r="I971" s="14"/>
      <c r="K971" s="468"/>
      <c r="L971" s="565"/>
      <c r="M971" s="547"/>
    </row>
    <row r="972" spans="1:13" s="25" customFormat="1" x14ac:dyDescent="0.2">
      <c r="A972" s="15"/>
      <c r="B972" s="30"/>
      <c r="C972" s="306"/>
      <c r="D972" s="31"/>
      <c r="E972" s="30"/>
      <c r="F972" s="13"/>
      <c r="G972" s="13"/>
      <c r="H972" s="13"/>
      <c r="I972" s="14"/>
      <c r="K972" s="468"/>
      <c r="L972" s="565"/>
      <c r="M972" s="547"/>
    </row>
    <row r="973" spans="1:13" s="25" customFormat="1" x14ac:dyDescent="0.2">
      <c r="A973" s="15"/>
      <c r="B973" s="30"/>
      <c r="C973" s="306"/>
      <c r="D973" s="31"/>
      <c r="E973" s="30"/>
      <c r="F973" s="13"/>
      <c r="G973" s="13"/>
      <c r="H973" s="13"/>
      <c r="I973" s="14"/>
      <c r="K973" s="468"/>
      <c r="L973" s="565"/>
      <c r="M973" s="547"/>
    </row>
    <row r="974" spans="1:13" s="25" customFormat="1" x14ac:dyDescent="0.2">
      <c r="A974" s="15"/>
      <c r="B974" s="30"/>
      <c r="C974" s="306"/>
      <c r="D974" s="31"/>
      <c r="E974" s="30"/>
      <c r="F974" s="13"/>
      <c r="G974" s="13"/>
      <c r="H974" s="13"/>
      <c r="I974" s="14"/>
      <c r="K974" s="468"/>
      <c r="L974" s="565"/>
      <c r="M974" s="547"/>
    </row>
    <row r="975" spans="1:13" s="25" customFormat="1" x14ac:dyDescent="0.2">
      <c r="A975" s="15"/>
      <c r="B975" s="30"/>
      <c r="C975" s="306"/>
      <c r="D975" s="31"/>
      <c r="E975" s="30"/>
      <c r="F975" s="13"/>
      <c r="G975" s="13"/>
      <c r="H975" s="13"/>
      <c r="I975" s="14"/>
      <c r="K975" s="468"/>
      <c r="L975" s="565"/>
      <c r="M975" s="547"/>
    </row>
    <row r="976" spans="1:13" s="25" customFormat="1" x14ac:dyDescent="0.2">
      <c r="A976" s="15"/>
      <c r="B976" s="30"/>
      <c r="C976" s="306"/>
      <c r="D976" s="31"/>
      <c r="E976" s="30"/>
      <c r="F976" s="13"/>
      <c r="G976" s="13"/>
      <c r="H976" s="13"/>
      <c r="I976" s="14"/>
      <c r="K976" s="468"/>
      <c r="L976" s="565"/>
      <c r="M976" s="547"/>
    </row>
    <row r="977" spans="1:13" s="25" customFormat="1" x14ac:dyDescent="0.2">
      <c r="A977" s="15"/>
      <c r="B977" s="30"/>
      <c r="C977" s="306"/>
      <c r="D977" s="31"/>
      <c r="E977" s="30"/>
      <c r="F977" s="13"/>
      <c r="G977" s="13"/>
      <c r="H977" s="13"/>
      <c r="I977" s="14"/>
      <c r="K977" s="468"/>
      <c r="L977" s="565"/>
      <c r="M977" s="547"/>
    </row>
    <row r="978" spans="1:13" s="25" customFormat="1" x14ac:dyDescent="0.2">
      <c r="A978" s="15"/>
      <c r="B978" s="30"/>
      <c r="C978" s="306"/>
      <c r="D978" s="31"/>
      <c r="E978" s="30"/>
      <c r="F978" s="13"/>
      <c r="G978" s="13"/>
      <c r="H978" s="13"/>
      <c r="I978" s="14"/>
      <c r="K978" s="468"/>
      <c r="L978" s="565"/>
      <c r="M978" s="547"/>
    </row>
    <row r="979" spans="1:13" s="25" customFormat="1" x14ac:dyDescent="0.2">
      <c r="A979" s="15"/>
      <c r="B979" s="30"/>
      <c r="C979" s="306"/>
      <c r="D979" s="31"/>
      <c r="E979" s="30"/>
      <c r="F979" s="13"/>
      <c r="G979" s="13"/>
      <c r="H979" s="13"/>
      <c r="I979" s="14"/>
      <c r="K979" s="468"/>
      <c r="L979" s="565"/>
      <c r="M979" s="547"/>
    </row>
    <row r="980" spans="1:13" s="25" customFormat="1" x14ac:dyDescent="0.2">
      <c r="A980" s="15"/>
      <c r="B980" s="30"/>
      <c r="C980" s="306"/>
      <c r="D980" s="31"/>
      <c r="E980" s="30"/>
      <c r="F980" s="13"/>
      <c r="G980" s="13"/>
      <c r="H980" s="13"/>
      <c r="I980" s="14"/>
      <c r="K980" s="468"/>
      <c r="L980" s="565"/>
      <c r="M980" s="547"/>
    </row>
    <row r="981" spans="1:13" s="25" customFormat="1" x14ac:dyDescent="0.2">
      <c r="A981" s="15"/>
      <c r="B981" s="30"/>
      <c r="C981" s="306"/>
      <c r="D981" s="31"/>
      <c r="E981" s="30"/>
      <c r="F981" s="13"/>
      <c r="G981" s="13"/>
      <c r="H981" s="13"/>
      <c r="I981" s="14"/>
      <c r="K981" s="468"/>
      <c r="L981" s="565"/>
      <c r="M981" s="547"/>
    </row>
    <row r="982" spans="1:13" s="25" customFormat="1" x14ac:dyDescent="0.2">
      <c r="A982" s="15"/>
      <c r="B982" s="30"/>
      <c r="C982" s="306"/>
      <c r="D982" s="31"/>
      <c r="E982" s="30"/>
      <c r="F982" s="13"/>
      <c r="G982" s="13"/>
      <c r="H982" s="13"/>
      <c r="I982" s="14"/>
      <c r="K982" s="468"/>
      <c r="L982" s="565"/>
      <c r="M982" s="547"/>
    </row>
    <row r="983" spans="1:13" s="25" customFormat="1" x14ac:dyDescent="0.2">
      <c r="A983" s="15"/>
      <c r="B983" s="30"/>
      <c r="C983" s="306"/>
      <c r="D983" s="31"/>
      <c r="E983" s="30"/>
      <c r="F983" s="13"/>
      <c r="G983" s="13"/>
      <c r="H983" s="13"/>
      <c r="I983" s="14"/>
      <c r="K983" s="468"/>
      <c r="L983" s="565"/>
      <c r="M983" s="547"/>
    </row>
    <row r="984" spans="1:13" s="25" customFormat="1" x14ac:dyDescent="0.2">
      <c r="A984" s="15"/>
      <c r="B984" s="30"/>
      <c r="C984" s="306"/>
      <c r="D984" s="31"/>
      <c r="E984" s="30"/>
      <c r="F984" s="13"/>
      <c r="G984" s="13"/>
      <c r="H984" s="13"/>
      <c r="I984" s="14"/>
      <c r="K984" s="468"/>
      <c r="L984" s="565"/>
      <c r="M984" s="547"/>
    </row>
    <row r="985" spans="1:13" s="25" customFormat="1" x14ac:dyDescent="0.2">
      <c r="A985" s="15"/>
      <c r="B985" s="30"/>
      <c r="C985" s="306"/>
      <c r="D985" s="31"/>
      <c r="E985" s="30"/>
      <c r="F985" s="13"/>
      <c r="G985" s="13"/>
      <c r="H985" s="13"/>
      <c r="I985" s="14"/>
      <c r="K985" s="468"/>
      <c r="L985" s="565"/>
      <c r="M985" s="547"/>
    </row>
    <row r="986" spans="1:13" s="25" customFormat="1" x14ac:dyDescent="0.2">
      <c r="A986" s="15"/>
      <c r="B986" s="30"/>
      <c r="C986" s="306"/>
      <c r="D986" s="31"/>
      <c r="E986" s="30"/>
      <c r="F986" s="13"/>
      <c r="G986" s="13"/>
      <c r="H986" s="13"/>
      <c r="I986" s="14"/>
      <c r="K986" s="468"/>
      <c r="L986" s="565"/>
      <c r="M986" s="547"/>
    </row>
    <row r="987" spans="1:13" s="25" customFormat="1" x14ac:dyDescent="0.2">
      <c r="A987" s="15"/>
      <c r="B987" s="30"/>
      <c r="C987" s="306"/>
      <c r="D987" s="31"/>
      <c r="E987" s="30"/>
      <c r="F987" s="13"/>
      <c r="G987" s="13"/>
      <c r="H987" s="13"/>
      <c r="I987" s="14"/>
      <c r="K987" s="468"/>
      <c r="L987" s="565"/>
      <c r="M987" s="547"/>
    </row>
    <row r="988" spans="1:13" s="25" customFormat="1" x14ac:dyDescent="0.2">
      <c r="A988" s="15"/>
      <c r="B988" s="30"/>
      <c r="C988" s="306"/>
      <c r="D988" s="31"/>
      <c r="E988" s="30"/>
      <c r="F988" s="13"/>
      <c r="G988" s="13"/>
      <c r="H988" s="13"/>
      <c r="I988" s="14"/>
      <c r="K988" s="468"/>
      <c r="L988" s="565"/>
      <c r="M988" s="547"/>
    </row>
    <row r="989" spans="1:13" s="25" customFormat="1" x14ac:dyDescent="0.2">
      <c r="A989" s="15"/>
      <c r="B989" s="30"/>
      <c r="C989" s="306"/>
      <c r="D989" s="31"/>
      <c r="E989" s="30"/>
      <c r="F989" s="13"/>
      <c r="G989" s="13"/>
      <c r="H989" s="13"/>
      <c r="I989" s="14"/>
      <c r="K989" s="468"/>
      <c r="L989" s="565"/>
      <c r="M989" s="547"/>
    </row>
    <row r="990" spans="1:13" s="25" customFormat="1" x14ac:dyDescent="0.2">
      <c r="A990" s="15"/>
      <c r="B990" s="30"/>
      <c r="C990" s="306"/>
      <c r="D990" s="31"/>
      <c r="E990" s="30"/>
      <c r="F990" s="13"/>
      <c r="G990" s="13"/>
      <c r="H990" s="13"/>
      <c r="I990" s="14"/>
      <c r="K990" s="468"/>
      <c r="L990" s="565"/>
      <c r="M990" s="547"/>
    </row>
    <row r="991" spans="1:13" s="25" customFormat="1" x14ac:dyDescent="0.2">
      <c r="A991" s="15"/>
      <c r="B991" s="30"/>
      <c r="C991" s="306"/>
      <c r="D991" s="31"/>
      <c r="E991" s="30"/>
      <c r="F991" s="13"/>
      <c r="G991" s="13"/>
      <c r="H991" s="13"/>
      <c r="I991" s="14"/>
      <c r="K991" s="468"/>
      <c r="L991" s="565"/>
      <c r="M991" s="547"/>
    </row>
    <row r="992" spans="1:13" s="25" customFormat="1" x14ac:dyDescent="0.2">
      <c r="A992" s="15"/>
      <c r="B992" s="30"/>
      <c r="C992" s="306"/>
      <c r="D992" s="31"/>
      <c r="E992" s="30"/>
      <c r="F992" s="13"/>
      <c r="G992" s="13"/>
      <c r="H992" s="13"/>
      <c r="I992" s="14"/>
      <c r="K992" s="468"/>
      <c r="L992" s="565"/>
      <c r="M992" s="547"/>
    </row>
    <row r="993" spans="1:13" s="25" customFormat="1" x14ac:dyDescent="0.2">
      <c r="A993" s="15"/>
      <c r="B993" s="30"/>
      <c r="C993" s="306"/>
      <c r="D993" s="31"/>
      <c r="E993" s="30"/>
      <c r="F993" s="13"/>
      <c r="G993" s="13"/>
      <c r="H993" s="13"/>
      <c r="I993" s="14"/>
      <c r="K993" s="468"/>
      <c r="L993" s="565"/>
      <c r="M993" s="547"/>
    </row>
    <row r="994" spans="1:13" s="25" customFormat="1" x14ac:dyDescent="0.2">
      <c r="A994" s="15"/>
      <c r="B994" s="30"/>
      <c r="C994" s="306"/>
      <c r="D994" s="31"/>
      <c r="E994" s="30"/>
      <c r="F994" s="13"/>
      <c r="G994" s="13"/>
      <c r="H994" s="13"/>
      <c r="I994" s="14"/>
      <c r="K994" s="468"/>
      <c r="L994" s="565"/>
      <c r="M994" s="547"/>
    </row>
    <row r="995" spans="1:13" s="25" customFormat="1" x14ac:dyDescent="0.2">
      <c r="A995" s="15"/>
      <c r="B995" s="30"/>
      <c r="C995" s="306"/>
      <c r="D995" s="31"/>
      <c r="E995" s="30"/>
      <c r="F995" s="13"/>
      <c r="G995" s="13"/>
      <c r="H995" s="13"/>
      <c r="I995" s="14"/>
      <c r="K995" s="468"/>
      <c r="L995" s="565"/>
      <c r="M995" s="547"/>
    </row>
    <row r="996" spans="1:13" s="25" customFormat="1" x14ac:dyDescent="0.2">
      <c r="A996" s="15"/>
      <c r="B996" s="30"/>
      <c r="C996" s="306"/>
      <c r="D996" s="31"/>
      <c r="E996" s="30"/>
      <c r="F996" s="13"/>
      <c r="G996" s="13"/>
      <c r="H996" s="13"/>
      <c r="I996" s="14"/>
      <c r="K996" s="468"/>
      <c r="L996" s="565"/>
      <c r="M996" s="547"/>
    </row>
    <row r="997" spans="1:13" s="25" customFormat="1" x14ac:dyDescent="0.2">
      <c r="A997" s="15"/>
      <c r="B997" s="30"/>
      <c r="C997" s="306"/>
      <c r="D997" s="31"/>
      <c r="E997" s="30"/>
      <c r="F997" s="13"/>
      <c r="G997" s="13"/>
      <c r="H997" s="13"/>
      <c r="I997" s="14"/>
      <c r="K997" s="468"/>
      <c r="L997" s="565"/>
      <c r="M997" s="547"/>
    </row>
    <row r="998" spans="1:13" s="25" customFormat="1" x14ac:dyDescent="0.2">
      <c r="A998" s="15"/>
      <c r="B998" s="30"/>
      <c r="C998" s="306"/>
      <c r="D998" s="31"/>
      <c r="E998" s="30"/>
      <c r="F998" s="13"/>
      <c r="G998" s="13"/>
      <c r="H998" s="13"/>
      <c r="I998" s="14"/>
      <c r="K998" s="468"/>
      <c r="L998" s="565"/>
      <c r="M998" s="547"/>
    </row>
    <row r="999" spans="1:13" s="25" customFormat="1" x14ac:dyDescent="0.2">
      <c r="A999" s="15"/>
      <c r="B999" s="30"/>
      <c r="C999" s="306"/>
      <c r="D999" s="31"/>
      <c r="E999" s="30"/>
      <c r="F999" s="13"/>
      <c r="G999" s="13"/>
      <c r="H999" s="13"/>
      <c r="I999" s="14"/>
      <c r="K999" s="468"/>
      <c r="L999" s="565"/>
      <c r="M999" s="547"/>
    </row>
    <row r="1000" spans="1:13" s="25" customFormat="1" x14ac:dyDescent="0.2">
      <c r="A1000" s="15"/>
      <c r="B1000" s="30"/>
      <c r="C1000" s="306"/>
      <c r="D1000" s="31"/>
      <c r="E1000" s="30"/>
      <c r="F1000" s="13"/>
      <c r="G1000" s="13"/>
      <c r="H1000" s="13"/>
      <c r="I1000" s="14"/>
      <c r="K1000" s="468"/>
      <c r="L1000" s="565"/>
      <c r="M1000" s="547"/>
    </row>
    <row r="1001" spans="1:13" s="25" customFormat="1" x14ac:dyDescent="0.2">
      <c r="A1001" s="15"/>
      <c r="B1001" s="30"/>
      <c r="C1001" s="306"/>
      <c r="D1001" s="31"/>
      <c r="E1001" s="30"/>
      <c r="F1001" s="13"/>
      <c r="G1001" s="13"/>
      <c r="H1001" s="13"/>
      <c r="I1001" s="14"/>
      <c r="K1001" s="468"/>
      <c r="L1001" s="565"/>
      <c r="M1001" s="547"/>
    </row>
    <row r="1002" spans="1:13" s="25" customFormat="1" x14ac:dyDescent="0.2">
      <c r="A1002" s="15"/>
      <c r="B1002" s="30"/>
      <c r="C1002" s="306"/>
      <c r="D1002" s="31"/>
      <c r="E1002" s="30"/>
      <c r="F1002" s="13"/>
      <c r="G1002" s="13"/>
      <c r="H1002" s="13"/>
      <c r="I1002" s="14"/>
      <c r="K1002" s="468"/>
      <c r="L1002" s="565"/>
      <c r="M1002" s="547"/>
    </row>
    <row r="1003" spans="1:13" s="25" customFormat="1" x14ac:dyDescent="0.2">
      <c r="A1003" s="15"/>
      <c r="B1003" s="30"/>
      <c r="C1003" s="306"/>
      <c r="D1003" s="31"/>
      <c r="E1003" s="30"/>
      <c r="F1003" s="13"/>
      <c r="G1003" s="13"/>
      <c r="H1003" s="13"/>
      <c r="I1003" s="14"/>
      <c r="K1003" s="468"/>
      <c r="L1003" s="565"/>
      <c r="M1003" s="547"/>
    </row>
    <row r="1004" spans="1:13" s="25" customFormat="1" x14ac:dyDescent="0.2">
      <c r="A1004" s="15"/>
      <c r="B1004" s="30"/>
      <c r="C1004" s="306"/>
      <c r="D1004" s="31"/>
      <c r="E1004" s="30"/>
      <c r="F1004" s="13"/>
      <c r="G1004" s="13"/>
      <c r="H1004" s="13"/>
      <c r="I1004" s="14"/>
      <c r="K1004" s="468"/>
      <c r="L1004" s="565"/>
      <c r="M1004" s="547"/>
    </row>
    <row r="1005" spans="1:13" s="25" customFormat="1" x14ac:dyDescent="0.2">
      <c r="A1005" s="15"/>
      <c r="B1005" s="30"/>
      <c r="C1005" s="306"/>
      <c r="D1005" s="31"/>
      <c r="E1005" s="30"/>
      <c r="F1005" s="13"/>
      <c r="G1005" s="13"/>
      <c r="H1005" s="13"/>
      <c r="I1005" s="14"/>
      <c r="K1005" s="468"/>
      <c r="L1005" s="565"/>
      <c r="M1005" s="547"/>
    </row>
    <row r="1006" spans="1:13" s="25" customFormat="1" x14ac:dyDescent="0.2">
      <c r="A1006" s="15"/>
      <c r="B1006" s="30"/>
      <c r="C1006" s="306"/>
      <c r="D1006" s="31"/>
      <c r="E1006" s="30"/>
      <c r="F1006" s="13"/>
      <c r="G1006" s="13"/>
      <c r="H1006" s="13"/>
      <c r="I1006" s="14"/>
      <c r="K1006" s="468"/>
      <c r="L1006" s="565"/>
      <c r="M1006" s="547"/>
    </row>
    <row r="1007" spans="1:13" s="25" customFormat="1" x14ac:dyDescent="0.2">
      <c r="A1007" s="15"/>
      <c r="B1007" s="30"/>
      <c r="C1007" s="306"/>
      <c r="D1007" s="31"/>
      <c r="E1007" s="30"/>
      <c r="F1007" s="13"/>
      <c r="G1007" s="13"/>
      <c r="H1007" s="13"/>
      <c r="I1007" s="14"/>
      <c r="K1007" s="468"/>
      <c r="L1007" s="565"/>
      <c r="M1007" s="547"/>
    </row>
    <row r="1008" spans="1:13" s="25" customFormat="1" x14ac:dyDescent="0.2">
      <c r="A1008" s="15"/>
      <c r="B1008" s="30"/>
      <c r="C1008" s="306"/>
      <c r="D1008" s="31"/>
      <c r="E1008" s="30"/>
      <c r="F1008" s="13"/>
      <c r="G1008" s="13"/>
      <c r="H1008" s="13"/>
      <c r="I1008" s="14"/>
      <c r="K1008" s="468"/>
      <c r="L1008" s="565"/>
      <c r="M1008" s="547"/>
    </row>
    <row r="1009" spans="1:13" s="25" customFormat="1" x14ac:dyDescent="0.2">
      <c r="A1009" s="15"/>
      <c r="B1009" s="30"/>
      <c r="C1009" s="306"/>
      <c r="D1009" s="31"/>
      <c r="E1009" s="30"/>
      <c r="F1009" s="13"/>
      <c r="G1009" s="13"/>
      <c r="H1009" s="13"/>
      <c r="I1009" s="14"/>
      <c r="K1009" s="468"/>
      <c r="L1009" s="565"/>
      <c r="M1009" s="547"/>
    </row>
    <row r="1010" spans="1:13" s="25" customFormat="1" x14ac:dyDescent="0.2">
      <c r="A1010" s="15"/>
      <c r="B1010" s="30"/>
      <c r="C1010" s="306"/>
      <c r="D1010" s="31"/>
      <c r="E1010" s="30"/>
      <c r="F1010" s="13"/>
      <c r="G1010" s="13"/>
      <c r="H1010" s="13"/>
      <c r="I1010" s="14"/>
      <c r="K1010" s="468"/>
      <c r="L1010" s="565"/>
      <c r="M1010" s="547"/>
    </row>
    <row r="1011" spans="1:13" s="25" customFormat="1" x14ac:dyDescent="0.2">
      <c r="A1011" s="15"/>
      <c r="B1011" s="30"/>
      <c r="C1011" s="306"/>
      <c r="D1011" s="31"/>
      <c r="E1011" s="30"/>
      <c r="F1011" s="13"/>
      <c r="G1011" s="13"/>
      <c r="H1011" s="13"/>
      <c r="I1011" s="14"/>
      <c r="K1011" s="468"/>
      <c r="L1011" s="565"/>
      <c r="M1011" s="547"/>
    </row>
    <row r="1012" spans="1:13" s="25" customFormat="1" x14ac:dyDescent="0.2">
      <c r="A1012" s="15"/>
      <c r="B1012" s="30"/>
      <c r="C1012" s="306"/>
      <c r="D1012" s="31"/>
      <c r="E1012" s="30"/>
      <c r="F1012" s="13"/>
      <c r="G1012" s="13"/>
      <c r="H1012" s="13"/>
      <c r="I1012" s="14"/>
      <c r="K1012" s="468"/>
      <c r="L1012" s="565"/>
      <c r="M1012" s="547"/>
    </row>
    <row r="1013" spans="1:13" s="25" customFormat="1" x14ac:dyDescent="0.2">
      <c r="A1013" s="15"/>
      <c r="B1013" s="30"/>
      <c r="C1013" s="306"/>
      <c r="D1013" s="31"/>
      <c r="E1013" s="30"/>
      <c r="F1013" s="13"/>
      <c r="G1013" s="13"/>
      <c r="H1013" s="13"/>
      <c r="I1013" s="14"/>
      <c r="K1013" s="468"/>
      <c r="L1013" s="565"/>
      <c r="M1013" s="547"/>
    </row>
    <row r="1014" spans="1:13" s="25" customFormat="1" x14ac:dyDescent="0.2">
      <c r="A1014" s="15"/>
      <c r="B1014" s="30"/>
      <c r="C1014" s="306"/>
      <c r="D1014" s="31"/>
      <c r="E1014" s="30"/>
      <c r="F1014" s="13"/>
      <c r="G1014" s="13"/>
      <c r="H1014" s="13"/>
      <c r="I1014" s="14"/>
      <c r="K1014" s="468"/>
      <c r="L1014" s="565"/>
      <c r="M1014" s="547"/>
    </row>
    <row r="1015" spans="1:13" s="25" customFormat="1" x14ac:dyDescent="0.2">
      <c r="A1015" s="15"/>
      <c r="B1015" s="30"/>
      <c r="C1015" s="306"/>
      <c r="D1015" s="31"/>
      <c r="E1015" s="30"/>
      <c r="F1015" s="13"/>
      <c r="G1015" s="13"/>
      <c r="H1015" s="13"/>
      <c r="I1015" s="14"/>
      <c r="K1015" s="468"/>
      <c r="L1015" s="565"/>
      <c r="M1015" s="547"/>
    </row>
    <row r="1016" spans="1:13" s="25" customFormat="1" x14ac:dyDescent="0.2">
      <c r="A1016" s="15"/>
      <c r="B1016" s="30"/>
      <c r="C1016" s="306"/>
      <c r="D1016" s="31"/>
      <c r="E1016" s="30"/>
      <c r="F1016" s="13"/>
      <c r="G1016" s="13"/>
      <c r="H1016" s="13"/>
      <c r="I1016" s="14"/>
      <c r="K1016" s="468"/>
      <c r="L1016" s="565"/>
      <c r="M1016" s="547"/>
    </row>
    <row r="1017" spans="1:13" s="25" customFormat="1" x14ac:dyDescent="0.2">
      <c r="A1017" s="15"/>
      <c r="B1017" s="30"/>
      <c r="C1017" s="306"/>
      <c r="D1017" s="31"/>
      <c r="E1017" s="30"/>
      <c r="F1017" s="13"/>
      <c r="G1017" s="13"/>
      <c r="H1017" s="13"/>
      <c r="I1017" s="14"/>
      <c r="K1017" s="468"/>
      <c r="L1017" s="565"/>
      <c r="M1017" s="547"/>
    </row>
    <row r="1018" spans="1:13" s="25" customFormat="1" x14ac:dyDescent="0.2">
      <c r="A1018" s="15"/>
      <c r="B1018" s="30"/>
      <c r="C1018" s="306"/>
      <c r="D1018" s="31"/>
      <c r="E1018" s="30"/>
      <c r="F1018" s="13"/>
      <c r="G1018" s="13"/>
      <c r="H1018" s="13"/>
      <c r="I1018" s="14"/>
      <c r="K1018" s="468"/>
      <c r="L1018" s="565"/>
      <c r="M1018" s="547"/>
    </row>
    <row r="1019" spans="1:13" s="25" customFormat="1" x14ac:dyDescent="0.2">
      <c r="A1019" s="15"/>
      <c r="B1019" s="30"/>
      <c r="C1019" s="306"/>
      <c r="D1019" s="31"/>
      <c r="E1019" s="30"/>
      <c r="F1019" s="13"/>
      <c r="G1019" s="13"/>
      <c r="H1019" s="13"/>
      <c r="I1019" s="14"/>
      <c r="K1019" s="468"/>
      <c r="L1019" s="565"/>
      <c r="M1019" s="547"/>
    </row>
    <row r="1020" spans="1:13" s="25" customFormat="1" x14ac:dyDescent="0.2">
      <c r="A1020" s="15"/>
      <c r="B1020" s="30"/>
      <c r="C1020" s="306"/>
      <c r="D1020" s="31"/>
      <c r="E1020" s="30"/>
      <c r="F1020" s="13"/>
      <c r="G1020" s="13"/>
      <c r="H1020" s="13"/>
      <c r="I1020" s="14"/>
      <c r="K1020" s="468"/>
      <c r="L1020" s="565"/>
      <c r="M1020" s="547"/>
    </row>
    <row r="1021" spans="1:13" s="25" customFormat="1" x14ac:dyDescent="0.2">
      <c r="A1021" s="15"/>
      <c r="B1021" s="30"/>
      <c r="C1021" s="306"/>
      <c r="D1021" s="31"/>
      <c r="E1021" s="30"/>
      <c r="F1021" s="13"/>
      <c r="G1021" s="13"/>
      <c r="H1021" s="13"/>
      <c r="I1021" s="14"/>
      <c r="K1021" s="468"/>
      <c r="L1021" s="565"/>
      <c r="M1021" s="547"/>
    </row>
    <row r="1022" spans="1:13" s="25" customFormat="1" x14ac:dyDescent="0.2">
      <c r="A1022" s="15"/>
      <c r="B1022" s="30"/>
      <c r="C1022" s="306"/>
      <c r="D1022" s="31"/>
      <c r="E1022" s="30"/>
      <c r="F1022" s="13"/>
      <c r="G1022" s="13"/>
      <c r="H1022" s="13"/>
      <c r="I1022" s="14"/>
      <c r="K1022" s="468"/>
      <c r="L1022" s="565"/>
      <c r="M1022" s="547"/>
    </row>
    <row r="1023" spans="1:13" s="25" customFormat="1" x14ac:dyDescent="0.2">
      <c r="A1023" s="15"/>
      <c r="B1023" s="30"/>
      <c r="C1023" s="306"/>
      <c r="D1023" s="31"/>
      <c r="E1023" s="30"/>
      <c r="F1023" s="13"/>
      <c r="G1023" s="13"/>
      <c r="H1023" s="13"/>
      <c r="I1023" s="14"/>
      <c r="K1023" s="468"/>
      <c r="L1023" s="565"/>
      <c r="M1023" s="547"/>
    </row>
    <row r="1024" spans="1:13" s="25" customFormat="1" x14ac:dyDescent="0.2">
      <c r="A1024" s="15"/>
      <c r="B1024" s="30"/>
      <c r="C1024" s="306"/>
      <c r="D1024" s="31"/>
      <c r="E1024" s="30"/>
      <c r="F1024" s="13"/>
      <c r="G1024" s="13"/>
      <c r="H1024" s="13"/>
      <c r="I1024" s="14"/>
      <c r="K1024" s="468"/>
      <c r="L1024" s="565"/>
      <c r="M1024" s="547"/>
    </row>
    <row r="1025" spans="1:13" s="25" customFormat="1" x14ac:dyDescent="0.2">
      <c r="A1025" s="15"/>
      <c r="B1025" s="30"/>
      <c r="C1025" s="306"/>
      <c r="D1025" s="31"/>
      <c r="E1025" s="30"/>
      <c r="F1025" s="13"/>
      <c r="G1025" s="13"/>
      <c r="H1025" s="13"/>
      <c r="I1025" s="14"/>
      <c r="K1025" s="468"/>
      <c r="L1025" s="565"/>
      <c r="M1025" s="547"/>
    </row>
    <row r="1026" spans="1:13" s="25" customFormat="1" x14ac:dyDescent="0.2">
      <c r="A1026" s="15"/>
      <c r="B1026" s="30"/>
      <c r="C1026" s="306"/>
      <c r="D1026" s="31"/>
      <c r="E1026" s="30"/>
      <c r="F1026" s="13"/>
      <c r="G1026" s="13"/>
      <c r="H1026" s="13"/>
      <c r="I1026" s="14"/>
      <c r="K1026" s="468"/>
      <c r="L1026" s="565"/>
      <c r="M1026" s="547"/>
    </row>
    <row r="1027" spans="1:13" s="25" customFormat="1" x14ac:dyDescent="0.2">
      <c r="A1027" s="15"/>
      <c r="B1027" s="30"/>
      <c r="C1027" s="306"/>
      <c r="D1027" s="31"/>
      <c r="E1027" s="30"/>
      <c r="F1027" s="13"/>
      <c r="G1027" s="13"/>
      <c r="H1027" s="13"/>
      <c r="I1027" s="14"/>
      <c r="K1027" s="468"/>
      <c r="L1027" s="565"/>
      <c r="M1027" s="547"/>
    </row>
    <row r="1028" spans="1:13" s="25" customFormat="1" x14ac:dyDescent="0.2">
      <c r="A1028" s="15"/>
      <c r="B1028" s="30"/>
      <c r="C1028" s="306"/>
      <c r="D1028" s="31"/>
      <c r="E1028" s="30"/>
      <c r="F1028" s="13"/>
      <c r="G1028" s="13"/>
      <c r="H1028" s="13"/>
      <c r="I1028" s="14"/>
      <c r="K1028" s="468"/>
      <c r="L1028" s="565"/>
      <c r="M1028" s="547"/>
    </row>
    <row r="1029" spans="1:13" s="25" customFormat="1" x14ac:dyDescent="0.2">
      <c r="A1029" s="15"/>
      <c r="B1029" s="30"/>
      <c r="C1029" s="306"/>
      <c r="D1029" s="31"/>
      <c r="E1029" s="30"/>
      <c r="F1029" s="13"/>
      <c r="G1029" s="13"/>
      <c r="H1029" s="13"/>
      <c r="I1029" s="14"/>
      <c r="K1029" s="468"/>
      <c r="L1029" s="565"/>
      <c r="M1029" s="547"/>
    </row>
    <row r="1030" spans="1:13" s="25" customFormat="1" x14ac:dyDescent="0.2">
      <c r="A1030" s="15"/>
      <c r="B1030" s="30"/>
      <c r="C1030" s="306"/>
      <c r="D1030" s="31"/>
      <c r="E1030" s="30"/>
      <c r="F1030" s="13"/>
      <c r="G1030" s="13"/>
      <c r="H1030" s="13"/>
      <c r="I1030" s="14"/>
      <c r="K1030" s="468"/>
      <c r="L1030" s="565"/>
      <c r="M1030" s="547"/>
    </row>
    <row r="1031" spans="1:13" s="25" customFormat="1" x14ac:dyDescent="0.2">
      <c r="A1031" s="15"/>
      <c r="B1031" s="30"/>
      <c r="C1031" s="306"/>
      <c r="D1031" s="31"/>
      <c r="E1031" s="30"/>
      <c r="F1031" s="13"/>
      <c r="G1031" s="13"/>
      <c r="H1031" s="13"/>
      <c r="I1031" s="14"/>
      <c r="K1031" s="468"/>
      <c r="L1031" s="565"/>
      <c r="M1031" s="547"/>
    </row>
    <row r="1032" spans="1:13" s="25" customFormat="1" x14ac:dyDescent="0.2">
      <c r="A1032" s="15"/>
      <c r="B1032" s="30"/>
      <c r="C1032" s="306"/>
      <c r="D1032" s="31"/>
      <c r="E1032" s="30"/>
      <c r="F1032" s="13"/>
      <c r="G1032" s="13"/>
      <c r="H1032" s="13"/>
      <c r="I1032" s="14"/>
      <c r="K1032" s="468"/>
      <c r="L1032" s="565"/>
      <c r="M1032" s="547"/>
    </row>
    <row r="1033" spans="1:13" s="25" customFormat="1" x14ac:dyDescent="0.2">
      <c r="A1033" s="15"/>
      <c r="B1033" s="30"/>
      <c r="C1033" s="306"/>
      <c r="D1033" s="31"/>
      <c r="E1033" s="30"/>
      <c r="F1033" s="13"/>
      <c r="G1033" s="13"/>
      <c r="H1033" s="13"/>
      <c r="I1033" s="14"/>
      <c r="K1033" s="468"/>
      <c r="L1033" s="565"/>
      <c r="M1033" s="547"/>
    </row>
    <row r="1034" spans="1:13" s="25" customFormat="1" x14ac:dyDescent="0.2">
      <c r="A1034" s="15"/>
      <c r="B1034" s="30"/>
      <c r="C1034" s="306"/>
      <c r="D1034" s="31"/>
      <c r="E1034" s="30"/>
      <c r="F1034" s="13"/>
      <c r="G1034" s="13"/>
      <c r="H1034" s="13"/>
      <c r="I1034" s="14"/>
      <c r="K1034" s="468"/>
      <c r="L1034" s="565"/>
      <c r="M1034" s="547"/>
    </row>
    <row r="1035" spans="1:13" s="25" customFormat="1" x14ac:dyDescent="0.2">
      <c r="A1035" s="15"/>
      <c r="B1035" s="30"/>
      <c r="C1035" s="306"/>
      <c r="D1035" s="31"/>
      <c r="E1035" s="30"/>
      <c r="F1035" s="13"/>
      <c r="G1035" s="13"/>
      <c r="H1035" s="13"/>
      <c r="I1035" s="14"/>
      <c r="K1035" s="468"/>
      <c r="L1035" s="565"/>
      <c r="M1035" s="547"/>
    </row>
    <row r="1036" spans="1:13" s="25" customFormat="1" x14ac:dyDescent="0.2">
      <c r="A1036" s="15"/>
      <c r="B1036" s="30"/>
      <c r="C1036" s="306"/>
      <c r="D1036" s="31"/>
      <c r="E1036" s="30"/>
      <c r="F1036" s="13"/>
      <c r="G1036" s="13"/>
      <c r="H1036" s="13"/>
      <c r="I1036" s="14"/>
      <c r="K1036" s="468"/>
      <c r="L1036" s="565"/>
      <c r="M1036" s="547"/>
    </row>
    <row r="1037" spans="1:13" s="25" customFormat="1" x14ac:dyDescent="0.2">
      <c r="A1037" s="15"/>
      <c r="B1037" s="30"/>
      <c r="C1037" s="306"/>
      <c r="D1037" s="31"/>
      <c r="E1037" s="30"/>
      <c r="F1037" s="13"/>
      <c r="G1037" s="13"/>
      <c r="H1037" s="13"/>
      <c r="I1037" s="14"/>
      <c r="K1037" s="468"/>
      <c r="L1037" s="565"/>
      <c r="M1037" s="547"/>
    </row>
    <row r="1038" spans="1:13" s="25" customFormat="1" x14ac:dyDescent="0.2">
      <c r="A1038" s="15"/>
      <c r="B1038" s="30"/>
      <c r="C1038" s="306"/>
      <c r="D1038" s="31"/>
      <c r="E1038" s="30"/>
      <c r="F1038" s="13"/>
      <c r="G1038" s="13"/>
      <c r="H1038" s="13"/>
      <c r="I1038" s="14"/>
      <c r="K1038" s="468"/>
      <c r="L1038" s="565"/>
      <c r="M1038" s="547"/>
    </row>
    <row r="1039" spans="1:13" s="25" customFormat="1" x14ac:dyDescent="0.2">
      <c r="A1039" s="15"/>
      <c r="B1039" s="30"/>
      <c r="C1039" s="306"/>
      <c r="D1039" s="31"/>
      <c r="E1039" s="30"/>
      <c r="F1039" s="13"/>
      <c r="G1039" s="13"/>
      <c r="H1039" s="13"/>
      <c r="I1039" s="14"/>
      <c r="K1039" s="468"/>
      <c r="L1039" s="565"/>
      <c r="M1039" s="547"/>
    </row>
    <row r="1040" spans="1:13" s="25" customFormat="1" x14ac:dyDescent="0.2">
      <c r="A1040" s="15"/>
      <c r="B1040" s="30"/>
      <c r="C1040" s="306"/>
      <c r="D1040" s="31"/>
      <c r="E1040" s="30"/>
      <c r="F1040" s="13"/>
      <c r="G1040" s="13"/>
      <c r="H1040" s="13"/>
      <c r="I1040" s="14"/>
      <c r="K1040" s="468"/>
      <c r="L1040" s="565"/>
      <c r="M1040" s="547"/>
    </row>
    <row r="1041" spans="1:13" s="25" customFormat="1" x14ac:dyDescent="0.2">
      <c r="A1041" s="15"/>
      <c r="B1041" s="30"/>
      <c r="C1041" s="306"/>
      <c r="D1041" s="31"/>
      <c r="E1041" s="30"/>
      <c r="F1041" s="13"/>
      <c r="G1041" s="13"/>
      <c r="H1041" s="13"/>
      <c r="I1041" s="14"/>
      <c r="K1041" s="468"/>
      <c r="L1041" s="565"/>
      <c r="M1041" s="547"/>
    </row>
    <row r="1042" spans="1:13" s="25" customFormat="1" x14ac:dyDescent="0.2">
      <c r="A1042" s="15"/>
      <c r="B1042" s="30"/>
      <c r="C1042" s="306"/>
      <c r="D1042" s="31"/>
      <c r="E1042" s="30"/>
      <c r="F1042" s="13"/>
      <c r="G1042" s="13"/>
      <c r="H1042" s="13"/>
      <c r="I1042" s="14"/>
      <c r="K1042" s="468"/>
      <c r="L1042" s="565"/>
      <c r="M1042" s="547"/>
    </row>
    <row r="1043" spans="1:13" s="25" customFormat="1" x14ac:dyDescent="0.2">
      <c r="A1043" s="15"/>
      <c r="B1043" s="30"/>
      <c r="C1043" s="306"/>
      <c r="D1043" s="31"/>
      <c r="E1043" s="30"/>
      <c r="F1043" s="13"/>
      <c r="G1043" s="13"/>
      <c r="H1043" s="13"/>
      <c r="I1043" s="14"/>
      <c r="K1043" s="468"/>
      <c r="L1043" s="565"/>
      <c r="M1043" s="547"/>
    </row>
    <row r="1044" spans="1:13" s="25" customFormat="1" x14ac:dyDescent="0.2">
      <c r="A1044" s="15"/>
      <c r="B1044" s="30"/>
      <c r="C1044" s="306"/>
      <c r="D1044" s="31"/>
      <c r="E1044" s="30"/>
      <c r="F1044" s="13"/>
      <c r="G1044" s="13"/>
      <c r="H1044" s="13"/>
      <c r="I1044" s="14"/>
      <c r="K1044" s="468"/>
      <c r="L1044" s="565"/>
      <c r="M1044" s="547"/>
    </row>
    <row r="1045" spans="1:13" s="25" customFormat="1" x14ac:dyDescent="0.2">
      <c r="A1045" s="15"/>
      <c r="B1045" s="30"/>
      <c r="C1045" s="306"/>
      <c r="D1045" s="31"/>
      <c r="E1045" s="30"/>
      <c r="F1045" s="13"/>
      <c r="G1045" s="13"/>
      <c r="H1045" s="13"/>
      <c r="I1045" s="14"/>
      <c r="K1045" s="468"/>
      <c r="L1045" s="565"/>
      <c r="M1045" s="547"/>
    </row>
    <row r="1046" spans="1:13" s="25" customFormat="1" x14ac:dyDescent="0.2">
      <c r="A1046" s="15"/>
      <c r="B1046" s="30"/>
      <c r="C1046" s="306"/>
      <c r="D1046" s="31"/>
      <c r="E1046" s="30"/>
      <c r="F1046" s="13"/>
      <c r="G1046" s="13"/>
      <c r="H1046" s="13"/>
      <c r="I1046" s="14"/>
      <c r="K1046" s="468"/>
      <c r="L1046" s="565"/>
      <c r="M1046" s="547"/>
    </row>
    <row r="1047" spans="1:13" s="25" customFormat="1" x14ac:dyDescent="0.2">
      <c r="A1047" s="15"/>
      <c r="B1047" s="30"/>
      <c r="C1047" s="306"/>
      <c r="D1047" s="31"/>
      <c r="E1047" s="30"/>
      <c r="F1047" s="13"/>
      <c r="G1047" s="13"/>
      <c r="H1047" s="13"/>
      <c r="I1047" s="14"/>
      <c r="K1047" s="468"/>
      <c r="L1047" s="565"/>
      <c r="M1047" s="547"/>
    </row>
    <row r="1048" spans="1:13" s="25" customFormat="1" x14ac:dyDescent="0.2">
      <c r="A1048" s="15"/>
      <c r="B1048" s="30"/>
      <c r="C1048" s="306"/>
      <c r="D1048" s="31"/>
      <c r="E1048" s="30"/>
      <c r="F1048" s="13"/>
      <c r="G1048" s="13"/>
      <c r="H1048" s="13"/>
      <c r="I1048" s="14"/>
      <c r="K1048" s="468"/>
      <c r="L1048" s="565"/>
      <c r="M1048" s="547"/>
    </row>
    <row r="1049" spans="1:13" s="25" customFormat="1" x14ac:dyDescent="0.2">
      <c r="A1049" s="15"/>
      <c r="B1049" s="30"/>
      <c r="C1049" s="306"/>
      <c r="D1049" s="31"/>
      <c r="E1049" s="30"/>
      <c r="F1049" s="13"/>
      <c r="G1049" s="13"/>
      <c r="H1049" s="13"/>
      <c r="I1049" s="14"/>
      <c r="K1049" s="468"/>
      <c r="L1049" s="565"/>
      <c r="M1049" s="547"/>
    </row>
    <row r="1050" spans="1:13" s="25" customFormat="1" x14ac:dyDescent="0.2">
      <c r="A1050" s="15"/>
      <c r="B1050" s="30"/>
      <c r="C1050" s="306"/>
      <c r="D1050" s="31"/>
      <c r="E1050" s="30"/>
      <c r="F1050" s="13"/>
      <c r="G1050" s="13"/>
      <c r="H1050" s="13"/>
      <c r="I1050" s="14"/>
      <c r="K1050" s="468"/>
      <c r="L1050" s="565"/>
      <c r="M1050" s="547"/>
    </row>
    <row r="1051" spans="1:13" s="25" customFormat="1" x14ac:dyDescent="0.2">
      <c r="A1051" s="15"/>
      <c r="B1051" s="30"/>
      <c r="C1051" s="306"/>
      <c r="D1051" s="31"/>
      <c r="E1051" s="30"/>
      <c r="F1051" s="13"/>
      <c r="G1051" s="13"/>
      <c r="H1051" s="13"/>
      <c r="I1051" s="14"/>
      <c r="K1051" s="468"/>
      <c r="L1051" s="565"/>
      <c r="M1051" s="547"/>
    </row>
    <row r="1052" spans="1:13" s="25" customFormat="1" x14ac:dyDescent="0.2">
      <c r="A1052" s="15"/>
      <c r="B1052" s="30"/>
      <c r="C1052" s="306"/>
      <c r="D1052" s="31"/>
      <c r="E1052" s="30"/>
      <c r="F1052" s="13"/>
      <c r="G1052" s="13"/>
      <c r="H1052" s="13"/>
      <c r="I1052" s="14"/>
      <c r="K1052" s="468"/>
      <c r="L1052" s="565"/>
      <c r="M1052" s="547"/>
    </row>
    <row r="1053" spans="1:13" s="25" customFormat="1" x14ac:dyDescent="0.2">
      <c r="A1053" s="15"/>
      <c r="B1053" s="30"/>
      <c r="C1053" s="306"/>
      <c r="D1053" s="31"/>
      <c r="E1053" s="30"/>
      <c r="F1053" s="13"/>
      <c r="G1053" s="13"/>
      <c r="H1053" s="13"/>
      <c r="I1053" s="14"/>
      <c r="K1053" s="468"/>
      <c r="L1053" s="565"/>
      <c r="M1053" s="547"/>
    </row>
    <row r="1054" spans="1:13" s="25" customFormat="1" x14ac:dyDescent="0.2">
      <c r="A1054" s="15"/>
      <c r="B1054" s="30"/>
      <c r="C1054" s="306"/>
      <c r="D1054" s="31"/>
      <c r="E1054" s="30"/>
      <c r="F1054" s="13"/>
      <c r="G1054" s="13"/>
      <c r="H1054" s="13"/>
      <c r="I1054" s="14"/>
      <c r="K1054" s="468"/>
      <c r="L1054" s="565"/>
      <c r="M1054" s="547"/>
    </row>
    <row r="1055" spans="1:13" s="25" customFormat="1" x14ac:dyDescent="0.2">
      <c r="A1055" s="15"/>
      <c r="B1055" s="30"/>
      <c r="C1055" s="306"/>
      <c r="D1055" s="31"/>
      <c r="E1055" s="30"/>
      <c r="F1055" s="13"/>
      <c r="G1055" s="13"/>
      <c r="H1055" s="13"/>
      <c r="I1055" s="14"/>
      <c r="K1055" s="468"/>
      <c r="L1055" s="565"/>
      <c r="M1055" s="547"/>
    </row>
    <row r="1056" spans="1:13" s="25" customFormat="1" x14ac:dyDescent="0.2">
      <c r="A1056" s="15"/>
      <c r="B1056" s="30"/>
      <c r="C1056" s="306"/>
      <c r="D1056" s="31"/>
      <c r="E1056" s="30"/>
      <c r="F1056" s="13"/>
      <c r="G1056" s="13"/>
      <c r="H1056" s="13"/>
      <c r="I1056" s="14"/>
      <c r="K1056" s="468"/>
      <c r="L1056" s="565"/>
      <c r="M1056" s="547"/>
    </row>
    <row r="1057" spans="1:13" s="25" customFormat="1" x14ac:dyDescent="0.2">
      <c r="A1057" s="15"/>
      <c r="B1057" s="30"/>
      <c r="C1057" s="306"/>
      <c r="D1057" s="31"/>
      <c r="E1057" s="30"/>
      <c r="F1057" s="13"/>
      <c r="G1057" s="13"/>
      <c r="H1057" s="13"/>
      <c r="I1057" s="14"/>
      <c r="K1057" s="468"/>
      <c r="L1057" s="565"/>
      <c r="M1057" s="547"/>
    </row>
    <row r="1058" spans="1:13" s="25" customFormat="1" x14ac:dyDescent="0.2">
      <c r="A1058" s="15"/>
      <c r="B1058" s="30"/>
      <c r="C1058" s="306"/>
      <c r="D1058" s="31"/>
      <c r="E1058" s="30"/>
      <c r="F1058" s="13"/>
      <c r="G1058" s="13"/>
      <c r="H1058" s="13"/>
      <c r="I1058" s="14"/>
      <c r="K1058" s="468"/>
      <c r="L1058" s="565"/>
      <c r="M1058" s="547"/>
    </row>
    <row r="1059" spans="1:13" s="25" customFormat="1" x14ac:dyDescent="0.2">
      <c r="A1059" s="15"/>
      <c r="B1059" s="30"/>
      <c r="C1059" s="306"/>
      <c r="D1059" s="31"/>
      <c r="E1059" s="30"/>
      <c r="F1059" s="13"/>
      <c r="G1059" s="13"/>
      <c r="H1059" s="13"/>
      <c r="I1059" s="14"/>
      <c r="K1059" s="468"/>
      <c r="L1059" s="565"/>
      <c r="M1059" s="547"/>
    </row>
    <row r="1060" spans="1:13" s="25" customFormat="1" x14ac:dyDescent="0.2">
      <c r="A1060" s="15"/>
      <c r="B1060" s="30"/>
      <c r="C1060" s="306"/>
      <c r="D1060" s="31"/>
      <c r="E1060" s="30"/>
      <c r="F1060" s="13"/>
      <c r="G1060" s="13"/>
      <c r="H1060" s="13"/>
      <c r="I1060" s="14"/>
      <c r="K1060" s="468"/>
      <c r="L1060" s="565"/>
      <c r="M1060" s="547"/>
    </row>
    <row r="1061" spans="1:13" s="25" customFormat="1" x14ac:dyDescent="0.2">
      <c r="A1061" s="15"/>
      <c r="B1061" s="30"/>
      <c r="C1061" s="306"/>
      <c r="D1061" s="31"/>
      <c r="E1061" s="30"/>
      <c r="F1061" s="13"/>
      <c r="G1061" s="13"/>
      <c r="H1061" s="13"/>
      <c r="I1061" s="14"/>
      <c r="K1061" s="468"/>
      <c r="L1061" s="565"/>
      <c r="M1061" s="547"/>
    </row>
    <row r="1062" spans="1:13" s="25" customFormat="1" x14ac:dyDescent="0.2">
      <c r="A1062" s="15"/>
      <c r="B1062" s="30"/>
      <c r="C1062" s="306"/>
      <c r="D1062" s="31"/>
      <c r="E1062" s="30"/>
      <c r="F1062" s="13"/>
      <c r="G1062" s="13"/>
      <c r="H1062" s="13"/>
      <c r="I1062" s="14"/>
      <c r="K1062" s="468"/>
      <c r="L1062" s="565"/>
      <c r="M1062" s="547"/>
    </row>
    <row r="1063" spans="1:13" s="25" customFormat="1" x14ac:dyDescent="0.2">
      <c r="A1063" s="15"/>
      <c r="B1063" s="30"/>
      <c r="C1063" s="306"/>
      <c r="D1063" s="31"/>
      <c r="E1063" s="30"/>
      <c r="F1063" s="13"/>
      <c r="G1063" s="13"/>
      <c r="H1063" s="13"/>
      <c r="I1063" s="14"/>
      <c r="K1063" s="468"/>
      <c r="L1063" s="565"/>
      <c r="M1063" s="547"/>
    </row>
    <row r="1064" spans="1:13" s="25" customFormat="1" x14ac:dyDescent="0.2">
      <c r="A1064" s="15"/>
      <c r="B1064" s="30"/>
      <c r="C1064" s="306"/>
      <c r="D1064" s="31"/>
      <c r="E1064" s="30"/>
      <c r="F1064" s="13"/>
      <c r="G1064" s="13"/>
      <c r="H1064" s="13"/>
      <c r="I1064" s="14"/>
      <c r="K1064" s="468"/>
      <c r="L1064" s="565"/>
      <c r="M1064" s="547"/>
    </row>
    <row r="1065" spans="1:13" s="25" customFormat="1" x14ac:dyDescent="0.2">
      <c r="A1065" s="15"/>
      <c r="B1065" s="30"/>
      <c r="C1065" s="306"/>
      <c r="D1065" s="31"/>
      <c r="E1065" s="30"/>
      <c r="F1065" s="13"/>
      <c r="G1065" s="13"/>
      <c r="H1065" s="13"/>
      <c r="I1065" s="14"/>
      <c r="K1065" s="468"/>
      <c r="L1065" s="565"/>
      <c r="M1065" s="547"/>
    </row>
    <row r="1066" spans="1:13" s="25" customFormat="1" x14ac:dyDescent="0.2">
      <c r="A1066" s="15"/>
      <c r="B1066" s="30"/>
      <c r="C1066" s="306"/>
      <c r="D1066" s="31"/>
      <c r="E1066" s="30"/>
      <c r="F1066" s="13"/>
      <c r="G1066" s="13"/>
      <c r="H1066" s="13"/>
      <c r="I1066" s="14"/>
      <c r="K1066" s="468"/>
      <c r="L1066" s="565"/>
      <c r="M1066" s="547"/>
    </row>
    <row r="1067" spans="1:13" s="25" customFormat="1" x14ac:dyDescent="0.2">
      <c r="A1067" s="15"/>
      <c r="B1067" s="30"/>
      <c r="C1067" s="306"/>
      <c r="D1067" s="31"/>
      <c r="E1067" s="30"/>
      <c r="F1067" s="13"/>
      <c r="G1067" s="13"/>
      <c r="H1067" s="13"/>
      <c r="I1067" s="14"/>
      <c r="K1067" s="468"/>
      <c r="L1067" s="565"/>
      <c r="M1067" s="547"/>
    </row>
    <row r="1068" spans="1:13" s="25" customFormat="1" x14ac:dyDescent="0.2">
      <c r="A1068" s="15"/>
      <c r="B1068" s="30"/>
      <c r="C1068" s="306"/>
      <c r="D1068" s="31"/>
      <c r="E1068" s="30"/>
      <c r="F1068" s="13"/>
      <c r="G1068" s="13"/>
      <c r="H1068" s="13"/>
      <c r="I1068" s="14"/>
      <c r="K1068" s="468"/>
      <c r="L1068" s="565"/>
      <c r="M1068" s="547"/>
    </row>
    <row r="1069" spans="1:13" s="25" customFormat="1" x14ac:dyDescent="0.2">
      <c r="A1069" s="15"/>
      <c r="B1069" s="30"/>
      <c r="C1069" s="306"/>
      <c r="D1069" s="31"/>
      <c r="E1069" s="30"/>
      <c r="F1069" s="13"/>
      <c r="G1069" s="13"/>
      <c r="H1069" s="13"/>
      <c r="I1069" s="14"/>
      <c r="K1069" s="468"/>
      <c r="L1069" s="565"/>
      <c r="M1069" s="547"/>
    </row>
    <row r="1070" spans="1:13" s="25" customFormat="1" x14ac:dyDescent="0.2">
      <c r="A1070" s="15"/>
      <c r="B1070" s="30"/>
      <c r="C1070" s="306"/>
      <c r="D1070" s="31"/>
      <c r="E1070" s="30"/>
      <c r="F1070" s="13"/>
      <c r="G1070" s="13"/>
      <c r="H1070" s="13"/>
      <c r="I1070" s="14"/>
      <c r="K1070" s="468"/>
      <c r="L1070" s="565"/>
      <c r="M1070" s="547"/>
    </row>
    <row r="1071" spans="1:13" s="25" customFormat="1" x14ac:dyDescent="0.2">
      <c r="A1071" s="15"/>
      <c r="B1071" s="30"/>
      <c r="C1071" s="306"/>
      <c r="D1071" s="31"/>
      <c r="E1071" s="30"/>
      <c r="F1071" s="13"/>
      <c r="G1071" s="13"/>
      <c r="H1071" s="13"/>
      <c r="I1071" s="14"/>
      <c r="K1071" s="468"/>
      <c r="L1071" s="565"/>
      <c r="M1071" s="547"/>
    </row>
    <row r="1072" spans="1:13" s="25" customFormat="1" x14ac:dyDescent="0.2">
      <c r="A1072" s="15"/>
      <c r="B1072" s="30"/>
      <c r="C1072" s="306"/>
      <c r="D1072" s="31"/>
      <c r="E1072" s="30"/>
      <c r="F1072" s="13"/>
      <c r="G1072" s="13"/>
      <c r="H1072" s="13"/>
      <c r="I1072" s="14"/>
      <c r="K1072" s="468"/>
      <c r="L1072" s="565"/>
      <c r="M1072" s="547"/>
    </row>
    <row r="1073" spans="1:13" s="25" customFormat="1" x14ac:dyDescent="0.2">
      <c r="A1073" s="15"/>
      <c r="B1073" s="30"/>
      <c r="C1073" s="306"/>
      <c r="D1073" s="31"/>
      <c r="E1073" s="30"/>
      <c r="F1073" s="13"/>
      <c r="G1073" s="13"/>
      <c r="H1073" s="13"/>
      <c r="I1073" s="14"/>
      <c r="K1073" s="468"/>
      <c r="L1073" s="565"/>
      <c r="M1073" s="547"/>
    </row>
    <row r="1074" spans="1:13" s="25" customFormat="1" x14ac:dyDescent="0.2">
      <c r="A1074" s="15"/>
      <c r="B1074" s="30"/>
      <c r="C1074" s="306"/>
      <c r="D1074" s="31"/>
      <c r="E1074" s="30"/>
      <c r="F1074" s="13"/>
      <c r="G1074" s="13"/>
      <c r="H1074" s="13"/>
      <c r="I1074" s="14"/>
      <c r="K1074" s="468"/>
      <c r="L1074" s="565"/>
      <c r="M1074" s="547"/>
    </row>
    <row r="1075" spans="1:13" s="25" customFormat="1" x14ac:dyDescent="0.2">
      <c r="A1075" s="15"/>
      <c r="B1075" s="30"/>
      <c r="C1075" s="306"/>
      <c r="D1075" s="31"/>
      <c r="E1075" s="30"/>
      <c r="F1075" s="13"/>
      <c r="G1075" s="13"/>
      <c r="H1075" s="13"/>
      <c r="I1075" s="14"/>
      <c r="K1075" s="468"/>
      <c r="L1075" s="565"/>
      <c r="M1075" s="547"/>
    </row>
    <row r="1076" spans="1:13" s="25" customFormat="1" x14ac:dyDescent="0.2">
      <c r="A1076" s="15"/>
      <c r="B1076" s="30"/>
      <c r="C1076" s="306"/>
      <c r="D1076" s="31"/>
      <c r="E1076" s="30"/>
      <c r="F1076" s="13"/>
      <c r="G1076" s="13"/>
      <c r="H1076" s="13"/>
      <c r="I1076" s="14"/>
      <c r="K1076" s="468"/>
      <c r="L1076" s="565"/>
      <c r="M1076" s="547"/>
    </row>
    <row r="1077" spans="1:13" s="25" customFormat="1" x14ac:dyDescent="0.2">
      <c r="A1077" s="15"/>
      <c r="B1077" s="30"/>
      <c r="C1077" s="306"/>
      <c r="D1077" s="31"/>
      <c r="E1077" s="30"/>
      <c r="F1077" s="13"/>
      <c r="G1077" s="13"/>
      <c r="H1077" s="13"/>
      <c r="I1077" s="14"/>
      <c r="K1077" s="468"/>
      <c r="L1077" s="565"/>
      <c r="M1077" s="547"/>
    </row>
    <row r="1078" spans="1:13" s="25" customFormat="1" x14ac:dyDescent="0.2">
      <c r="A1078" s="15"/>
      <c r="B1078" s="30"/>
      <c r="C1078" s="306"/>
      <c r="D1078" s="31"/>
      <c r="E1078" s="30"/>
      <c r="F1078" s="13"/>
      <c r="G1078" s="13"/>
      <c r="H1078" s="13"/>
      <c r="I1078" s="14"/>
      <c r="K1078" s="468"/>
      <c r="L1078" s="565"/>
      <c r="M1078" s="547"/>
    </row>
    <row r="1079" spans="1:13" s="25" customFormat="1" x14ac:dyDescent="0.2">
      <c r="A1079" s="15"/>
      <c r="B1079" s="30"/>
      <c r="C1079" s="306"/>
      <c r="D1079" s="31"/>
      <c r="E1079" s="30"/>
      <c r="F1079" s="13"/>
      <c r="G1079" s="13"/>
      <c r="H1079" s="13"/>
      <c r="I1079" s="14"/>
      <c r="K1079" s="468"/>
      <c r="L1079" s="565"/>
      <c r="M1079" s="547"/>
    </row>
    <row r="1080" spans="1:13" s="25" customFormat="1" x14ac:dyDescent="0.2">
      <c r="A1080" s="15"/>
      <c r="B1080" s="30"/>
      <c r="C1080" s="306"/>
      <c r="D1080" s="31"/>
      <c r="E1080" s="30"/>
      <c r="F1080" s="13"/>
      <c r="G1080" s="13"/>
      <c r="H1080" s="13"/>
      <c r="I1080" s="14"/>
      <c r="K1080" s="468"/>
      <c r="L1080" s="565"/>
      <c r="M1080" s="547"/>
    </row>
    <row r="1081" spans="1:13" s="25" customFormat="1" x14ac:dyDescent="0.2">
      <c r="A1081" s="15"/>
      <c r="B1081" s="30"/>
      <c r="C1081" s="306"/>
      <c r="D1081" s="31"/>
      <c r="E1081" s="30"/>
      <c r="F1081" s="13"/>
      <c r="G1081" s="13"/>
      <c r="H1081" s="13"/>
      <c r="I1081" s="14"/>
      <c r="K1081" s="468"/>
      <c r="L1081" s="565"/>
      <c r="M1081" s="547"/>
    </row>
    <row r="1082" spans="1:13" s="25" customFormat="1" x14ac:dyDescent="0.2">
      <c r="A1082" s="15"/>
      <c r="B1082" s="30"/>
      <c r="C1082" s="306"/>
      <c r="D1082" s="31"/>
      <c r="E1082" s="30"/>
      <c r="F1082" s="13"/>
      <c r="G1082" s="13"/>
      <c r="H1082" s="13"/>
      <c r="I1082" s="14"/>
      <c r="K1082" s="468"/>
      <c r="L1082" s="565"/>
      <c r="M1082" s="547"/>
    </row>
    <row r="1083" spans="1:13" s="25" customFormat="1" x14ac:dyDescent="0.2">
      <c r="A1083" s="15"/>
      <c r="B1083" s="30"/>
      <c r="C1083" s="306"/>
      <c r="D1083" s="31"/>
      <c r="E1083" s="30"/>
      <c r="F1083" s="13"/>
      <c r="G1083" s="13"/>
      <c r="H1083" s="13"/>
      <c r="I1083" s="14"/>
      <c r="K1083" s="468"/>
      <c r="L1083" s="565"/>
      <c r="M1083" s="547"/>
    </row>
    <row r="1084" spans="1:13" s="25" customFormat="1" x14ac:dyDescent="0.2">
      <c r="A1084" s="15"/>
      <c r="B1084" s="30"/>
      <c r="C1084" s="306"/>
      <c r="D1084" s="31"/>
      <c r="E1084" s="30"/>
      <c r="F1084" s="13"/>
      <c r="G1084" s="13"/>
      <c r="H1084" s="13"/>
      <c r="I1084" s="14"/>
      <c r="K1084" s="468"/>
      <c r="L1084" s="565"/>
      <c r="M1084" s="547"/>
    </row>
    <row r="1085" spans="1:13" s="25" customFormat="1" x14ac:dyDescent="0.2">
      <c r="A1085" s="15"/>
      <c r="B1085" s="30"/>
      <c r="C1085" s="306"/>
      <c r="D1085" s="31"/>
      <c r="E1085" s="30"/>
      <c r="F1085" s="13"/>
      <c r="G1085" s="13"/>
      <c r="H1085" s="13"/>
      <c r="I1085" s="14"/>
      <c r="K1085" s="468"/>
      <c r="L1085" s="565"/>
      <c r="M1085" s="547"/>
    </row>
    <row r="1086" spans="1:13" s="25" customFormat="1" x14ac:dyDescent="0.2">
      <c r="A1086" s="15"/>
      <c r="B1086" s="30"/>
      <c r="C1086" s="306"/>
      <c r="D1086" s="31"/>
      <c r="E1086" s="30"/>
      <c r="F1086" s="13"/>
      <c r="G1086" s="13"/>
      <c r="H1086" s="13"/>
      <c r="I1086" s="14"/>
      <c r="K1086" s="468"/>
      <c r="L1086" s="565"/>
      <c r="M1086" s="547"/>
    </row>
    <row r="1087" spans="1:13" s="25" customFormat="1" x14ac:dyDescent="0.2">
      <c r="A1087" s="15"/>
      <c r="B1087" s="30"/>
      <c r="C1087" s="306"/>
      <c r="D1087" s="31"/>
      <c r="E1087" s="30"/>
      <c r="F1087" s="13"/>
      <c r="G1087" s="13"/>
      <c r="H1087" s="13"/>
      <c r="I1087" s="14"/>
      <c r="K1087" s="468"/>
      <c r="L1087" s="565"/>
      <c r="M1087" s="547"/>
    </row>
    <row r="1088" spans="1:13" s="25" customFormat="1" x14ac:dyDescent="0.2">
      <c r="A1088" s="15"/>
      <c r="B1088" s="30"/>
      <c r="C1088" s="306"/>
      <c r="D1088" s="31"/>
      <c r="E1088" s="30"/>
      <c r="F1088" s="13"/>
      <c r="G1088" s="13"/>
      <c r="H1088" s="13"/>
      <c r="I1088" s="14"/>
      <c r="K1088" s="468"/>
      <c r="L1088" s="565"/>
      <c r="M1088" s="547"/>
    </row>
    <row r="1089" spans="1:13" s="25" customFormat="1" x14ac:dyDescent="0.2">
      <c r="A1089" s="15"/>
      <c r="B1089" s="30"/>
      <c r="C1089" s="306"/>
      <c r="D1089" s="31"/>
      <c r="E1089" s="30"/>
      <c r="F1089" s="13"/>
      <c r="G1089" s="13"/>
      <c r="H1089" s="13"/>
      <c r="I1089" s="14"/>
      <c r="K1089" s="468"/>
      <c r="L1089" s="565"/>
      <c r="M1089" s="547"/>
    </row>
    <row r="1090" spans="1:13" s="25" customFormat="1" x14ac:dyDescent="0.2">
      <c r="A1090" s="15"/>
      <c r="B1090" s="30"/>
      <c r="C1090" s="306"/>
      <c r="D1090" s="31"/>
      <c r="E1090" s="30"/>
      <c r="F1090" s="13"/>
      <c r="G1090" s="13"/>
      <c r="H1090" s="13"/>
      <c r="I1090" s="14"/>
      <c r="K1090" s="468"/>
      <c r="L1090" s="565"/>
      <c r="M1090" s="547"/>
    </row>
    <row r="1091" spans="1:13" s="25" customFormat="1" x14ac:dyDescent="0.2">
      <c r="A1091" s="15"/>
      <c r="B1091" s="30"/>
      <c r="C1091" s="306"/>
      <c r="D1091" s="31"/>
      <c r="E1091" s="30"/>
      <c r="F1091" s="13"/>
      <c r="G1091" s="13"/>
      <c r="H1091" s="13"/>
      <c r="I1091" s="14"/>
      <c r="K1091" s="468"/>
      <c r="L1091" s="565"/>
      <c r="M1091" s="547"/>
    </row>
    <row r="1092" spans="1:13" s="25" customFormat="1" x14ac:dyDescent="0.2">
      <c r="A1092" s="15"/>
      <c r="B1092" s="30"/>
      <c r="C1092" s="306"/>
      <c r="D1092" s="31"/>
      <c r="E1092" s="30"/>
      <c r="F1092" s="13"/>
      <c r="G1092" s="13"/>
      <c r="H1092" s="13"/>
      <c r="I1092" s="14"/>
      <c r="K1092" s="468"/>
      <c r="L1092" s="565"/>
      <c r="M1092" s="547"/>
    </row>
    <row r="1093" spans="1:13" s="25" customFormat="1" x14ac:dyDescent="0.2">
      <c r="A1093" s="15"/>
      <c r="B1093" s="30"/>
      <c r="C1093" s="306"/>
      <c r="D1093" s="31"/>
      <c r="E1093" s="30"/>
      <c r="F1093" s="13"/>
      <c r="G1093" s="13"/>
      <c r="H1093" s="13"/>
      <c r="I1093" s="14"/>
      <c r="K1093" s="468"/>
      <c r="L1093" s="565"/>
      <c r="M1093" s="547"/>
    </row>
    <row r="1094" spans="1:13" s="25" customFormat="1" x14ac:dyDescent="0.2">
      <c r="A1094" s="15"/>
      <c r="B1094" s="30"/>
      <c r="C1094" s="306"/>
      <c r="D1094" s="31"/>
      <c r="E1094" s="30"/>
      <c r="F1094" s="13"/>
      <c r="G1094" s="13"/>
      <c r="H1094" s="13"/>
      <c r="I1094" s="14"/>
      <c r="K1094" s="468"/>
      <c r="L1094" s="565"/>
      <c r="M1094" s="547"/>
    </row>
    <row r="1095" spans="1:13" s="25" customFormat="1" x14ac:dyDescent="0.2">
      <c r="A1095" s="15"/>
      <c r="B1095" s="30"/>
      <c r="C1095" s="306"/>
      <c r="D1095" s="31"/>
      <c r="E1095" s="30"/>
      <c r="F1095" s="13"/>
      <c r="G1095" s="13"/>
      <c r="H1095" s="13"/>
      <c r="I1095" s="14"/>
      <c r="K1095" s="468"/>
      <c r="L1095" s="565"/>
      <c r="M1095" s="547"/>
    </row>
    <row r="1096" spans="1:13" s="25" customFormat="1" x14ac:dyDescent="0.2">
      <c r="A1096" s="15"/>
      <c r="B1096" s="30"/>
      <c r="C1096" s="306"/>
      <c r="D1096" s="31"/>
      <c r="E1096" s="30"/>
      <c r="F1096" s="13"/>
      <c r="G1096" s="13"/>
      <c r="H1096" s="13"/>
      <c r="I1096" s="14"/>
      <c r="K1096" s="468"/>
      <c r="L1096" s="565"/>
      <c r="M1096" s="547"/>
    </row>
    <row r="1097" spans="1:13" s="25" customFormat="1" x14ac:dyDescent="0.2">
      <c r="A1097" s="15"/>
      <c r="B1097" s="30"/>
      <c r="C1097" s="306"/>
      <c r="D1097" s="31"/>
      <c r="E1097" s="30"/>
      <c r="F1097" s="13"/>
      <c r="G1097" s="13"/>
      <c r="H1097" s="13"/>
      <c r="I1097" s="14"/>
      <c r="K1097" s="468"/>
      <c r="L1097" s="565"/>
      <c r="M1097" s="547"/>
    </row>
    <row r="1098" spans="1:13" s="25" customFormat="1" x14ac:dyDescent="0.2">
      <c r="A1098" s="15"/>
      <c r="B1098" s="30"/>
      <c r="C1098" s="306"/>
      <c r="D1098" s="31"/>
      <c r="E1098" s="30"/>
      <c r="F1098" s="13"/>
      <c r="G1098" s="13"/>
      <c r="H1098" s="13"/>
      <c r="I1098" s="14"/>
      <c r="K1098" s="468"/>
      <c r="L1098" s="565"/>
      <c r="M1098" s="547"/>
    </row>
    <row r="1099" spans="1:13" s="25" customFormat="1" x14ac:dyDescent="0.2">
      <c r="A1099" s="15"/>
      <c r="B1099" s="30"/>
      <c r="C1099" s="306"/>
      <c r="D1099" s="31"/>
      <c r="E1099" s="30"/>
      <c r="F1099" s="13"/>
      <c r="G1099" s="13"/>
      <c r="H1099" s="13"/>
      <c r="I1099" s="14"/>
      <c r="K1099" s="468"/>
      <c r="L1099" s="565"/>
      <c r="M1099" s="547"/>
    </row>
    <row r="1100" spans="1:13" s="25" customFormat="1" x14ac:dyDescent="0.2">
      <c r="A1100" s="15"/>
      <c r="B1100" s="30"/>
      <c r="C1100" s="306"/>
      <c r="D1100" s="31"/>
      <c r="E1100" s="30"/>
      <c r="F1100" s="13"/>
      <c r="G1100" s="13"/>
      <c r="H1100" s="13"/>
      <c r="I1100" s="14"/>
      <c r="K1100" s="468"/>
      <c r="L1100" s="565"/>
      <c r="M1100" s="547"/>
    </row>
    <row r="1101" spans="1:13" s="25" customFormat="1" x14ac:dyDescent="0.2">
      <c r="A1101" s="15"/>
      <c r="B1101" s="30"/>
      <c r="C1101" s="306"/>
      <c r="D1101" s="31"/>
      <c r="E1101" s="30"/>
      <c r="F1101" s="13"/>
      <c r="G1101" s="13"/>
      <c r="H1101" s="13"/>
      <c r="I1101" s="14"/>
      <c r="K1101" s="468"/>
      <c r="L1101" s="565"/>
      <c r="M1101" s="547"/>
    </row>
    <row r="1102" spans="1:13" s="25" customFormat="1" x14ac:dyDescent="0.2">
      <c r="A1102" s="15"/>
      <c r="B1102" s="30"/>
      <c r="C1102" s="306"/>
      <c r="D1102" s="31"/>
      <c r="E1102" s="30"/>
      <c r="F1102" s="13"/>
      <c r="G1102" s="13"/>
      <c r="H1102" s="13"/>
      <c r="I1102" s="14"/>
      <c r="K1102" s="468"/>
      <c r="L1102" s="565"/>
      <c r="M1102" s="547"/>
    </row>
    <row r="1103" spans="1:13" s="25" customFormat="1" x14ac:dyDescent="0.2">
      <c r="A1103" s="15"/>
      <c r="B1103" s="30"/>
      <c r="C1103" s="306"/>
      <c r="D1103" s="31"/>
      <c r="E1103" s="30"/>
      <c r="F1103" s="13"/>
      <c r="G1103" s="13"/>
      <c r="H1103" s="13"/>
      <c r="I1103" s="14"/>
      <c r="K1103" s="468"/>
      <c r="L1103" s="565"/>
      <c r="M1103" s="547"/>
    </row>
    <row r="1104" spans="1:13" s="25" customFormat="1" x14ac:dyDescent="0.2">
      <c r="A1104" s="15"/>
      <c r="B1104" s="30"/>
      <c r="C1104" s="306"/>
      <c r="D1104" s="31"/>
      <c r="E1104" s="30"/>
      <c r="F1104" s="13"/>
      <c r="G1104" s="13"/>
      <c r="H1104" s="13"/>
      <c r="I1104" s="14"/>
      <c r="K1104" s="468"/>
      <c r="L1104" s="565"/>
      <c r="M1104" s="547"/>
    </row>
    <row r="1105" spans="1:13" s="25" customFormat="1" x14ac:dyDescent="0.2">
      <c r="A1105" s="15"/>
      <c r="B1105" s="30"/>
      <c r="C1105" s="306"/>
      <c r="D1105" s="31"/>
      <c r="E1105" s="30"/>
      <c r="F1105" s="13"/>
      <c r="G1105" s="13"/>
      <c r="H1105" s="13"/>
      <c r="I1105" s="14"/>
      <c r="K1105" s="468"/>
      <c r="L1105" s="565"/>
      <c r="M1105" s="547"/>
    </row>
    <row r="1106" spans="1:13" s="25" customFormat="1" x14ac:dyDescent="0.2">
      <c r="A1106" s="15"/>
      <c r="B1106" s="30"/>
      <c r="C1106" s="306"/>
      <c r="D1106" s="31"/>
      <c r="E1106" s="30"/>
      <c r="F1106" s="13"/>
      <c r="G1106" s="13"/>
      <c r="H1106" s="13"/>
      <c r="I1106" s="14"/>
      <c r="K1106" s="468"/>
      <c r="L1106" s="565"/>
      <c r="M1106" s="547"/>
    </row>
    <row r="1107" spans="1:13" s="25" customFormat="1" x14ac:dyDescent="0.2">
      <c r="A1107" s="15"/>
      <c r="B1107" s="30"/>
      <c r="C1107" s="306"/>
      <c r="D1107" s="31"/>
      <c r="E1107" s="30"/>
      <c r="F1107" s="13"/>
      <c r="G1107" s="13"/>
      <c r="H1107" s="13"/>
      <c r="I1107" s="14"/>
      <c r="K1107" s="468"/>
      <c r="L1107" s="565"/>
      <c r="M1107" s="547"/>
    </row>
    <row r="1108" spans="1:13" s="25" customFormat="1" x14ac:dyDescent="0.2">
      <c r="A1108" s="15"/>
      <c r="B1108" s="30"/>
      <c r="C1108" s="306"/>
      <c r="D1108" s="31"/>
      <c r="E1108" s="30"/>
      <c r="F1108" s="13"/>
      <c r="G1108" s="13"/>
      <c r="H1108" s="13"/>
      <c r="I1108" s="14"/>
      <c r="K1108" s="468"/>
      <c r="L1108" s="565"/>
      <c r="M1108" s="547"/>
    </row>
    <row r="1109" spans="1:13" s="25" customFormat="1" x14ac:dyDescent="0.2">
      <c r="A1109" s="15"/>
      <c r="B1109" s="30"/>
      <c r="C1109" s="306"/>
      <c r="D1109" s="31"/>
      <c r="E1109" s="30"/>
      <c r="F1109" s="13"/>
      <c r="G1109" s="13"/>
      <c r="H1109" s="13"/>
      <c r="I1109" s="14"/>
      <c r="K1109" s="468"/>
      <c r="L1109" s="565"/>
      <c r="M1109" s="547"/>
    </row>
    <row r="1110" spans="1:13" s="25" customFormat="1" x14ac:dyDescent="0.2">
      <c r="A1110" s="15"/>
      <c r="B1110" s="30"/>
      <c r="C1110" s="306"/>
      <c r="D1110" s="31"/>
      <c r="E1110" s="30"/>
      <c r="F1110" s="13"/>
      <c r="G1110" s="13"/>
      <c r="H1110" s="13"/>
      <c r="I1110" s="14"/>
      <c r="K1110" s="468"/>
      <c r="L1110" s="565"/>
      <c r="M1110" s="547"/>
    </row>
    <row r="1111" spans="1:13" s="25" customFormat="1" x14ac:dyDescent="0.2">
      <c r="A1111" s="15"/>
      <c r="B1111" s="30"/>
      <c r="C1111" s="306"/>
      <c r="D1111" s="31"/>
      <c r="E1111" s="30"/>
      <c r="F1111" s="13"/>
      <c r="G1111" s="13"/>
      <c r="H1111" s="13"/>
      <c r="I1111" s="14"/>
      <c r="K1111" s="468"/>
      <c r="L1111" s="565"/>
      <c r="M1111" s="547"/>
    </row>
    <row r="1112" spans="1:13" s="25" customFormat="1" x14ac:dyDescent="0.2">
      <c r="A1112" s="15"/>
      <c r="B1112" s="30"/>
      <c r="C1112" s="306"/>
      <c r="D1112" s="31"/>
      <c r="E1112" s="30"/>
      <c r="F1112" s="13"/>
      <c r="G1112" s="13"/>
      <c r="H1112" s="13"/>
      <c r="I1112" s="14"/>
      <c r="K1112" s="468"/>
      <c r="L1112" s="565"/>
      <c r="M1112" s="547"/>
    </row>
    <row r="1113" spans="1:13" s="25" customFormat="1" x14ac:dyDescent="0.2">
      <c r="A1113" s="15"/>
      <c r="B1113" s="30"/>
      <c r="C1113" s="306"/>
      <c r="D1113" s="31"/>
      <c r="E1113" s="30"/>
      <c r="F1113" s="13"/>
      <c r="G1113" s="13"/>
      <c r="H1113" s="13"/>
      <c r="I1113" s="14"/>
      <c r="K1113" s="468"/>
      <c r="L1113" s="565"/>
      <c r="M1113" s="547"/>
    </row>
    <row r="1114" spans="1:13" s="25" customFormat="1" x14ac:dyDescent="0.2">
      <c r="A1114" s="15"/>
      <c r="B1114" s="30"/>
      <c r="C1114" s="306"/>
      <c r="D1114" s="31"/>
      <c r="E1114" s="30"/>
      <c r="F1114" s="13"/>
      <c r="G1114" s="13"/>
      <c r="H1114" s="13"/>
      <c r="I1114" s="14"/>
      <c r="K1114" s="468"/>
      <c r="L1114" s="565"/>
      <c r="M1114" s="547"/>
    </row>
    <row r="1115" spans="1:13" s="25" customFormat="1" x14ac:dyDescent="0.2">
      <c r="A1115" s="15"/>
      <c r="B1115" s="30"/>
      <c r="C1115" s="306"/>
      <c r="D1115" s="31"/>
      <c r="E1115" s="30"/>
      <c r="F1115" s="13"/>
      <c r="G1115" s="13"/>
      <c r="H1115" s="13"/>
      <c r="I1115" s="14"/>
      <c r="K1115" s="468"/>
      <c r="L1115" s="565"/>
      <c r="M1115" s="547"/>
    </row>
    <row r="1116" spans="1:13" s="25" customFormat="1" x14ac:dyDescent="0.2">
      <c r="A1116" s="15"/>
      <c r="B1116" s="30"/>
      <c r="C1116" s="306"/>
      <c r="D1116" s="31"/>
      <c r="E1116" s="30"/>
      <c r="F1116" s="13"/>
      <c r="G1116" s="13"/>
      <c r="H1116" s="13"/>
      <c r="I1116" s="14"/>
      <c r="K1116" s="468"/>
      <c r="L1116" s="565"/>
      <c r="M1116" s="547"/>
    </row>
    <row r="1117" spans="1:13" s="25" customFormat="1" x14ac:dyDescent="0.2">
      <c r="A1117" s="15"/>
      <c r="B1117" s="30"/>
      <c r="C1117" s="306"/>
      <c r="D1117" s="31"/>
      <c r="E1117" s="30"/>
      <c r="F1117" s="13"/>
      <c r="G1117" s="13"/>
      <c r="H1117" s="13"/>
      <c r="I1117" s="14"/>
      <c r="K1117" s="468"/>
      <c r="L1117" s="565"/>
      <c r="M1117" s="547"/>
    </row>
    <row r="1118" spans="1:13" s="25" customFormat="1" x14ac:dyDescent="0.2">
      <c r="A1118" s="15"/>
      <c r="B1118" s="30"/>
      <c r="C1118" s="306"/>
      <c r="D1118" s="31"/>
      <c r="E1118" s="30"/>
      <c r="F1118" s="13"/>
      <c r="G1118" s="13"/>
      <c r="H1118" s="13"/>
      <c r="I1118" s="14"/>
      <c r="K1118" s="468"/>
      <c r="L1118" s="565"/>
      <c r="M1118" s="547"/>
    </row>
    <row r="1119" spans="1:13" s="25" customFormat="1" x14ac:dyDescent="0.2">
      <c r="A1119" s="15"/>
      <c r="B1119" s="30"/>
      <c r="C1119" s="306"/>
      <c r="D1119" s="31"/>
      <c r="E1119" s="30"/>
      <c r="F1119" s="13"/>
      <c r="G1119" s="13"/>
      <c r="H1119" s="13"/>
      <c r="I1119" s="14"/>
      <c r="K1119" s="468"/>
      <c r="L1119" s="565"/>
      <c r="M1119" s="547"/>
    </row>
    <row r="1120" spans="1:13" s="25" customFormat="1" x14ac:dyDescent="0.2">
      <c r="A1120" s="15"/>
      <c r="B1120" s="30"/>
      <c r="C1120" s="306"/>
      <c r="D1120" s="31"/>
      <c r="E1120" s="30"/>
      <c r="F1120" s="13"/>
      <c r="G1120" s="13"/>
      <c r="H1120" s="13"/>
      <c r="I1120" s="14"/>
      <c r="K1120" s="468"/>
      <c r="L1120" s="565"/>
      <c r="M1120" s="547"/>
    </row>
    <row r="1121" spans="1:13" s="25" customFormat="1" x14ac:dyDescent="0.2">
      <c r="A1121" s="15"/>
      <c r="B1121" s="30"/>
      <c r="C1121" s="306"/>
      <c r="D1121" s="31"/>
      <c r="E1121" s="30"/>
      <c r="F1121" s="13"/>
      <c r="G1121" s="13"/>
      <c r="H1121" s="13"/>
      <c r="I1121" s="14"/>
      <c r="K1121" s="468"/>
      <c r="L1121" s="565"/>
      <c r="M1121" s="547"/>
    </row>
    <row r="1122" spans="1:13" s="25" customFormat="1" x14ac:dyDescent="0.2">
      <c r="A1122" s="15"/>
      <c r="B1122" s="30"/>
      <c r="C1122" s="306"/>
      <c r="D1122" s="31"/>
      <c r="E1122" s="30"/>
      <c r="F1122" s="13"/>
      <c r="G1122" s="13"/>
      <c r="H1122" s="13"/>
      <c r="I1122" s="14"/>
      <c r="K1122" s="468"/>
      <c r="L1122" s="565"/>
      <c r="M1122" s="547"/>
    </row>
    <row r="1123" spans="1:13" s="25" customFormat="1" x14ac:dyDescent="0.2">
      <c r="A1123" s="15"/>
      <c r="B1123" s="30"/>
      <c r="C1123" s="306"/>
      <c r="D1123" s="31"/>
      <c r="E1123" s="30"/>
      <c r="F1123" s="13"/>
      <c r="G1123" s="13"/>
      <c r="H1123" s="13"/>
      <c r="I1123" s="14"/>
      <c r="K1123" s="468"/>
      <c r="L1123" s="565"/>
      <c r="M1123" s="547"/>
    </row>
    <row r="1124" spans="1:13" s="25" customFormat="1" x14ac:dyDescent="0.2">
      <c r="A1124" s="15"/>
      <c r="B1124" s="30"/>
      <c r="C1124" s="306"/>
      <c r="D1124" s="31"/>
      <c r="E1124" s="30"/>
      <c r="F1124" s="13"/>
      <c r="G1124" s="13"/>
      <c r="H1124" s="13"/>
      <c r="I1124" s="14"/>
      <c r="K1124" s="468"/>
      <c r="L1124" s="565"/>
      <c r="M1124" s="547"/>
    </row>
    <row r="1125" spans="1:13" s="25" customFormat="1" x14ac:dyDescent="0.2">
      <c r="A1125" s="15"/>
      <c r="B1125" s="30"/>
      <c r="C1125" s="306"/>
      <c r="D1125" s="31"/>
      <c r="E1125" s="30"/>
      <c r="F1125" s="13"/>
      <c r="G1125" s="13"/>
      <c r="H1125" s="13"/>
      <c r="I1125" s="14"/>
      <c r="K1125" s="468"/>
      <c r="L1125" s="565"/>
      <c r="M1125" s="547"/>
    </row>
    <row r="1126" spans="1:13" s="25" customFormat="1" x14ac:dyDescent="0.2">
      <c r="A1126" s="15"/>
      <c r="B1126" s="30"/>
      <c r="C1126" s="306"/>
      <c r="D1126" s="31"/>
      <c r="E1126" s="30"/>
      <c r="F1126" s="13"/>
      <c r="G1126" s="13"/>
      <c r="H1126" s="13"/>
      <c r="I1126" s="14"/>
      <c r="K1126" s="468"/>
      <c r="L1126" s="565"/>
      <c r="M1126" s="547"/>
    </row>
    <row r="1127" spans="1:13" s="25" customFormat="1" x14ac:dyDescent="0.2">
      <c r="A1127" s="15"/>
      <c r="B1127" s="30"/>
      <c r="C1127" s="306"/>
      <c r="D1127" s="31"/>
      <c r="E1127" s="30"/>
      <c r="F1127" s="13"/>
      <c r="G1127" s="13"/>
      <c r="H1127" s="13"/>
      <c r="I1127" s="14"/>
      <c r="K1127" s="468"/>
      <c r="L1127" s="565"/>
      <c r="M1127" s="547"/>
    </row>
    <row r="1128" spans="1:13" s="25" customFormat="1" x14ac:dyDescent="0.2">
      <c r="A1128" s="15"/>
      <c r="B1128" s="30"/>
      <c r="C1128" s="306"/>
      <c r="D1128" s="31"/>
      <c r="E1128" s="30"/>
      <c r="F1128" s="13"/>
      <c r="G1128" s="13"/>
      <c r="H1128" s="13"/>
      <c r="I1128" s="14"/>
      <c r="K1128" s="468"/>
      <c r="L1128" s="565"/>
      <c r="M1128" s="547"/>
    </row>
    <row r="1129" spans="1:13" s="25" customFormat="1" x14ac:dyDescent="0.2">
      <c r="A1129" s="15"/>
      <c r="B1129" s="30"/>
      <c r="C1129" s="306"/>
      <c r="D1129" s="31"/>
      <c r="E1129" s="30"/>
      <c r="F1129" s="13"/>
      <c r="G1129" s="13"/>
      <c r="H1129" s="13"/>
      <c r="I1129" s="14"/>
      <c r="K1129" s="468"/>
      <c r="L1129" s="565"/>
      <c r="M1129" s="547"/>
    </row>
    <row r="1130" spans="1:13" s="25" customFormat="1" x14ac:dyDescent="0.2">
      <c r="A1130" s="15"/>
      <c r="B1130" s="30"/>
      <c r="C1130" s="306"/>
      <c r="D1130" s="31"/>
      <c r="E1130" s="30"/>
      <c r="F1130" s="13"/>
      <c r="G1130" s="13"/>
      <c r="H1130" s="13"/>
      <c r="I1130" s="14"/>
      <c r="K1130" s="468"/>
      <c r="L1130" s="565"/>
      <c r="M1130" s="547"/>
    </row>
    <row r="1131" spans="1:13" s="25" customFormat="1" x14ac:dyDescent="0.2">
      <c r="A1131" s="15"/>
      <c r="B1131" s="30"/>
      <c r="C1131" s="306"/>
      <c r="D1131" s="31"/>
      <c r="E1131" s="30"/>
      <c r="F1131" s="13"/>
      <c r="G1131" s="13"/>
      <c r="H1131" s="13"/>
      <c r="I1131" s="14"/>
      <c r="K1131" s="468"/>
      <c r="L1131" s="565"/>
      <c r="M1131" s="547"/>
    </row>
    <row r="1132" spans="1:13" s="25" customFormat="1" x14ac:dyDescent="0.2">
      <c r="A1132" s="15"/>
      <c r="B1132" s="30"/>
      <c r="C1132" s="306"/>
      <c r="D1132" s="31"/>
      <c r="E1132" s="30"/>
      <c r="F1132" s="13"/>
      <c r="G1132" s="13"/>
      <c r="H1132" s="13"/>
      <c r="I1132" s="14"/>
      <c r="K1132" s="468"/>
      <c r="L1132" s="565"/>
      <c r="M1132" s="547"/>
    </row>
    <row r="1133" spans="1:13" s="25" customFormat="1" x14ac:dyDescent="0.2">
      <c r="A1133" s="15"/>
      <c r="B1133" s="30"/>
      <c r="C1133" s="306"/>
      <c r="D1133" s="31"/>
      <c r="E1133" s="30"/>
      <c r="F1133" s="13"/>
      <c r="G1133" s="13"/>
      <c r="H1133" s="13"/>
      <c r="I1133" s="14"/>
      <c r="K1133" s="468"/>
      <c r="L1133" s="565"/>
      <c r="M1133" s="547"/>
    </row>
    <row r="1134" spans="1:13" s="25" customFormat="1" x14ac:dyDescent="0.2">
      <c r="A1134" s="15"/>
      <c r="B1134" s="30"/>
      <c r="C1134" s="306"/>
      <c r="D1134" s="31"/>
      <c r="E1134" s="30"/>
      <c r="F1134" s="13"/>
      <c r="G1134" s="13"/>
      <c r="H1134" s="13"/>
      <c r="I1134" s="14"/>
      <c r="K1134" s="468"/>
      <c r="L1134" s="565"/>
      <c r="M1134" s="547"/>
    </row>
    <row r="1135" spans="1:13" s="25" customFormat="1" x14ac:dyDescent="0.2">
      <c r="A1135" s="15"/>
      <c r="B1135" s="30"/>
      <c r="C1135" s="306"/>
      <c r="D1135" s="31"/>
      <c r="E1135" s="30"/>
      <c r="F1135" s="13"/>
      <c r="G1135" s="13"/>
      <c r="H1135" s="13"/>
      <c r="I1135" s="14"/>
      <c r="K1135" s="468"/>
      <c r="L1135" s="565"/>
      <c r="M1135" s="547"/>
    </row>
    <row r="1136" spans="1:13" s="25" customFormat="1" x14ac:dyDescent="0.2">
      <c r="A1136" s="15"/>
      <c r="B1136" s="30"/>
      <c r="C1136" s="306"/>
      <c r="D1136" s="31"/>
      <c r="E1136" s="30"/>
      <c r="F1136" s="13"/>
      <c r="G1136" s="13"/>
      <c r="H1136" s="13"/>
      <c r="I1136" s="14"/>
      <c r="K1136" s="468"/>
      <c r="L1136" s="565"/>
      <c r="M1136" s="547"/>
    </row>
    <row r="1137" spans="1:13" s="25" customFormat="1" x14ac:dyDescent="0.2">
      <c r="A1137" s="15"/>
      <c r="B1137" s="30"/>
      <c r="C1137" s="306"/>
      <c r="D1137" s="31"/>
      <c r="E1137" s="30"/>
      <c r="F1137" s="13"/>
      <c r="G1137" s="13"/>
      <c r="H1137" s="13"/>
      <c r="I1137" s="14"/>
      <c r="K1137" s="468"/>
      <c r="L1137" s="565"/>
      <c r="M1137" s="547"/>
    </row>
    <row r="1138" spans="1:13" s="25" customFormat="1" x14ac:dyDescent="0.2">
      <c r="A1138" s="15"/>
      <c r="B1138" s="30"/>
      <c r="C1138" s="306"/>
      <c r="D1138" s="31"/>
      <c r="E1138" s="30"/>
      <c r="F1138" s="13"/>
      <c r="G1138" s="13"/>
      <c r="H1138" s="13"/>
      <c r="I1138" s="14"/>
      <c r="K1138" s="468"/>
      <c r="L1138" s="565"/>
      <c r="M1138" s="547"/>
    </row>
    <row r="1139" spans="1:13" s="25" customFormat="1" x14ac:dyDescent="0.2">
      <c r="A1139" s="15"/>
      <c r="B1139" s="30"/>
      <c r="C1139" s="306"/>
      <c r="D1139" s="31"/>
      <c r="E1139" s="30"/>
      <c r="F1139" s="13"/>
      <c r="G1139" s="13"/>
      <c r="H1139" s="13"/>
      <c r="I1139" s="14"/>
      <c r="K1139" s="468"/>
      <c r="L1139" s="565"/>
      <c r="M1139" s="547"/>
    </row>
    <row r="1140" spans="1:13" s="25" customFormat="1" x14ac:dyDescent="0.2">
      <c r="A1140" s="15"/>
      <c r="B1140" s="30"/>
      <c r="C1140" s="306"/>
      <c r="D1140" s="31"/>
      <c r="E1140" s="30"/>
      <c r="F1140" s="13"/>
      <c r="G1140" s="13"/>
      <c r="H1140" s="13"/>
      <c r="I1140" s="14"/>
      <c r="K1140" s="468"/>
      <c r="L1140" s="565"/>
      <c r="M1140" s="547"/>
    </row>
    <row r="1141" spans="1:13" s="25" customFormat="1" x14ac:dyDescent="0.2">
      <c r="A1141" s="15"/>
      <c r="B1141" s="30"/>
      <c r="C1141" s="306"/>
      <c r="D1141" s="31"/>
      <c r="E1141" s="30"/>
      <c r="F1141" s="13"/>
      <c r="G1141" s="13"/>
      <c r="H1141" s="13"/>
      <c r="I1141" s="14"/>
      <c r="K1141" s="468"/>
      <c r="L1141" s="565"/>
      <c r="M1141" s="547"/>
    </row>
    <row r="1142" spans="1:13" s="25" customFormat="1" x14ac:dyDescent="0.2">
      <c r="A1142" s="15"/>
      <c r="B1142" s="30"/>
      <c r="C1142" s="306"/>
      <c r="D1142" s="31"/>
      <c r="E1142" s="30"/>
      <c r="F1142" s="13"/>
      <c r="G1142" s="13"/>
      <c r="H1142" s="13"/>
      <c r="I1142" s="14"/>
      <c r="K1142" s="468"/>
      <c r="L1142" s="565"/>
      <c r="M1142" s="547"/>
    </row>
    <row r="1143" spans="1:13" s="25" customFormat="1" x14ac:dyDescent="0.2">
      <c r="A1143" s="15"/>
      <c r="B1143" s="30"/>
      <c r="C1143" s="306"/>
      <c r="D1143" s="31"/>
      <c r="E1143" s="30"/>
      <c r="F1143" s="13"/>
      <c r="G1143" s="13"/>
      <c r="H1143" s="13"/>
      <c r="I1143" s="14"/>
      <c r="K1143" s="468"/>
      <c r="L1143" s="565"/>
      <c r="M1143" s="547"/>
    </row>
    <row r="1144" spans="1:13" s="25" customFormat="1" x14ac:dyDescent="0.2">
      <c r="A1144" s="15"/>
      <c r="B1144" s="30"/>
      <c r="C1144" s="306"/>
      <c r="D1144" s="31"/>
      <c r="E1144" s="30"/>
      <c r="F1144" s="13"/>
      <c r="G1144" s="13"/>
      <c r="H1144" s="13"/>
      <c r="I1144" s="14"/>
      <c r="K1144" s="468"/>
      <c r="L1144" s="565"/>
      <c r="M1144" s="547"/>
    </row>
    <row r="1145" spans="1:13" s="25" customFormat="1" x14ac:dyDescent="0.2">
      <c r="A1145" s="15"/>
      <c r="B1145" s="30"/>
      <c r="C1145" s="306"/>
      <c r="D1145" s="31"/>
      <c r="E1145" s="30"/>
      <c r="F1145" s="13"/>
      <c r="G1145" s="13"/>
      <c r="H1145" s="13"/>
      <c r="I1145" s="14"/>
      <c r="K1145" s="468"/>
      <c r="L1145" s="565"/>
      <c r="M1145" s="547"/>
    </row>
    <row r="1146" spans="1:13" s="25" customFormat="1" x14ac:dyDescent="0.2">
      <c r="A1146" s="15"/>
      <c r="B1146" s="30"/>
      <c r="C1146" s="306"/>
      <c r="D1146" s="31"/>
      <c r="E1146" s="30"/>
      <c r="F1146" s="13"/>
      <c r="G1146" s="13"/>
      <c r="H1146" s="13"/>
      <c r="I1146" s="14"/>
      <c r="K1146" s="468"/>
      <c r="L1146" s="565"/>
      <c r="M1146" s="547"/>
    </row>
    <row r="1147" spans="1:13" s="25" customFormat="1" x14ac:dyDescent="0.2">
      <c r="A1147" s="15"/>
      <c r="B1147" s="30"/>
      <c r="C1147" s="306"/>
      <c r="D1147" s="31"/>
      <c r="E1147" s="30"/>
      <c r="F1147" s="13"/>
      <c r="G1147" s="13"/>
      <c r="H1147" s="13"/>
      <c r="I1147" s="14"/>
      <c r="K1147" s="468"/>
      <c r="L1147" s="565"/>
      <c r="M1147" s="547"/>
    </row>
    <row r="1148" spans="1:13" s="25" customFormat="1" x14ac:dyDescent="0.2">
      <c r="A1148" s="15"/>
      <c r="B1148" s="30"/>
      <c r="C1148" s="306"/>
      <c r="D1148" s="31"/>
      <c r="E1148" s="30"/>
      <c r="F1148" s="13"/>
      <c r="G1148" s="13"/>
      <c r="H1148" s="13"/>
      <c r="I1148" s="14"/>
      <c r="K1148" s="468"/>
      <c r="L1148" s="565"/>
      <c r="M1148" s="547"/>
    </row>
    <row r="1149" spans="1:13" s="25" customFormat="1" x14ac:dyDescent="0.2">
      <c r="A1149" s="15"/>
      <c r="B1149" s="30"/>
      <c r="C1149" s="306"/>
      <c r="D1149" s="31"/>
      <c r="E1149" s="30"/>
      <c r="F1149" s="13"/>
      <c r="G1149" s="13"/>
      <c r="H1149" s="13"/>
      <c r="I1149" s="14"/>
      <c r="K1149" s="468"/>
      <c r="L1149" s="565"/>
      <c r="M1149" s="547"/>
    </row>
    <row r="1150" spans="1:13" s="25" customFormat="1" x14ac:dyDescent="0.2">
      <c r="A1150" s="15"/>
      <c r="B1150" s="30"/>
      <c r="C1150" s="306"/>
      <c r="D1150" s="31"/>
      <c r="E1150" s="30"/>
      <c r="F1150" s="13"/>
      <c r="G1150" s="13"/>
      <c r="H1150" s="13"/>
      <c r="I1150" s="14"/>
      <c r="K1150" s="468"/>
      <c r="L1150" s="565"/>
      <c r="M1150" s="547"/>
    </row>
    <row r="1151" spans="1:13" s="25" customFormat="1" x14ac:dyDescent="0.2">
      <c r="A1151" s="15"/>
      <c r="B1151" s="30"/>
      <c r="C1151" s="306"/>
      <c r="D1151" s="31"/>
      <c r="E1151" s="30"/>
      <c r="F1151" s="13"/>
      <c r="G1151" s="13"/>
      <c r="H1151" s="13"/>
      <c r="I1151" s="14"/>
      <c r="K1151" s="468"/>
      <c r="L1151" s="565"/>
      <c r="M1151" s="547"/>
    </row>
    <row r="1152" spans="1:13" s="25" customFormat="1" x14ac:dyDescent="0.2">
      <c r="A1152" s="15"/>
      <c r="B1152" s="30"/>
      <c r="C1152" s="306"/>
      <c r="D1152" s="31"/>
      <c r="E1152" s="30"/>
      <c r="F1152" s="13"/>
      <c r="G1152" s="13"/>
      <c r="H1152" s="13"/>
      <c r="I1152" s="14"/>
      <c r="K1152" s="468"/>
      <c r="L1152" s="565"/>
      <c r="M1152" s="547"/>
    </row>
    <row r="1153" spans="1:13" s="25" customFormat="1" x14ac:dyDescent="0.2">
      <c r="A1153" s="15"/>
      <c r="B1153" s="30"/>
      <c r="C1153" s="306"/>
      <c r="D1153" s="31"/>
      <c r="E1153" s="30"/>
      <c r="F1153" s="13"/>
      <c r="G1153" s="13"/>
      <c r="H1153" s="13"/>
      <c r="I1153" s="14"/>
      <c r="K1153" s="468"/>
      <c r="L1153" s="565"/>
      <c r="M1153" s="547"/>
    </row>
    <row r="1154" spans="1:13" s="25" customFormat="1" x14ac:dyDescent="0.2">
      <c r="A1154" s="15"/>
      <c r="B1154" s="30"/>
      <c r="C1154" s="306"/>
      <c r="D1154" s="31"/>
      <c r="E1154" s="30"/>
      <c r="F1154" s="13"/>
      <c r="G1154" s="13"/>
      <c r="H1154" s="13"/>
      <c r="I1154" s="14"/>
      <c r="K1154" s="468"/>
      <c r="L1154" s="565"/>
      <c r="M1154" s="547"/>
    </row>
    <row r="1155" spans="1:13" s="25" customFormat="1" x14ac:dyDescent="0.2">
      <c r="A1155" s="15"/>
      <c r="B1155" s="30"/>
      <c r="C1155" s="306"/>
      <c r="D1155" s="31"/>
      <c r="E1155" s="30"/>
      <c r="F1155" s="13"/>
      <c r="G1155" s="13"/>
      <c r="H1155" s="13"/>
      <c r="I1155" s="14"/>
      <c r="K1155" s="468"/>
      <c r="L1155" s="565"/>
      <c r="M1155" s="547"/>
    </row>
    <row r="1156" spans="1:13" s="25" customFormat="1" x14ac:dyDescent="0.2">
      <c r="A1156" s="15"/>
      <c r="B1156" s="30"/>
      <c r="C1156" s="306"/>
      <c r="D1156" s="31"/>
      <c r="E1156" s="30"/>
      <c r="F1156" s="13"/>
      <c r="G1156" s="13"/>
      <c r="H1156" s="13"/>
      <c r="I1156" s="14"/>
      <c r="K1156" s="468"/>
      <c r="L1156" s="565"/>
      <c r="M1156" s="547"/>
    </row>
    <row r="1157" spans="1:13" s="25" customFormat="1" x14ac:dyDescent="0.2">
      <c r="A1157" s="15"/>
      <c r="B1157" s="30"/>
      <c r="C1157" s="306"/>
      <c r="D1157" s="31"/>
      <c r="E1157" s="30"/>
      <c r="F1157" s="13"/>
      <c r="G1157" s="13"/>
      <c r="H1157" s="13"/>
      <c r="I1157" s="14"/>
      <c r="K1157" s="468"/>
      <c r="L1157" s="565"/>
      <c r="M1157" s="547"/>
    </row>
    <row r="1158" spans="1:13" s="25" customFormat="1" x14ac:dyDescent="0.2">
      <c r="A1158" s="15"/>
      <c r="B1158" s="30"/>
      <c r="C1158" s="306"/>
      <c r="D1158" s="31"/>
      <c r="E1158" s="30"/>
      <c r="F1158" s="13"/>
      <c r="G1158" s="13"/>
      <c r="H1158" s="13"/>
      <c r="I1158" s="14"/>
      <c r="K1158" s="468"/>
      <c r="L1158" s="565"/>
      <c r="M1158" s="547"/>
    </row>
    <row r="1159" spans="1:13" s="25" customFormat="1" x14ac:dyDescent="0.2">
      <c r="A1159" s="15"/>
      <c r="B1159" s="30"/>
      <c r="C1159" s="306"/>
      <c r="D1159" s="31"/>
      <c r="E1159" s="30"/>
      <c r="F1159" s="13"/>
      <c r="G1159" s="13"/>
      <c r="H1159" s="13"/>
      <c r="I1159" s="14"/>
      <c r="K1159" s="468"/>
      <c r="L1159" s="565"/>
      <c r="M1159" s="547"/>
    </row>
    <row r="1160" spans="1:13" s="25" customFormat="1" x14ac:dyDescent="0.2">
      <c r="A1160" s="15"/>
      <c r="B1160" s="30"/>
      <c r="C1160" s="306"/>
      <c r="D1160" s="31"/>
      <c r="E1160" s="30"/>
      <c r="F1160" s="13"/>
      <c r="G1160" s="13"/>
      <c r="H1160" s="13"/>
      <c r="I1160" s="14"/>
      <c r="K1160" s="468"/>
      <c r="L1160" s="565"/>
      <c r="M1160" s="547"/>
    </row>
    <row r="1161" spans="1:13" s="25" customFormat="1" x14ac:dyDescent="0.2">
      <c r="A1161" s="15"/>
      <c r="B1161" s="30"/>
      <c r="C1161" s="306"/>
      <c r="D1161" s="31"/>
      <c r="E1161" s="30"/>
      <c r="F1161" s="13"/>
      <c r="G1161" s="13"/>
      <c r="H1161" s="13"/>
      <c r="I1161" s="14"/>
      <c r="K1161" s="468"/>
      <c r="L1161" s="565"/>
      <c r="M1161" s="547"/>
    </row>
    <row r="1162" spans="1:13" s="25" customFormat="1" x14ac:dyDescent="0.2">
      <c r="A1162" s="15"/>
      <c r="B1162" s="30"/>
      <c r="C1162" s="306"/>
      <c r="D1162" s="31"/>
      <c r="E1162" s="30"/>
      <c r="F1162" s="13"/>
      <c r="G1162" s="13"/>
      <c r="H1162" s="13"/>
      <c r="I1162" s="14"/>
      <c r="K1162" s="468"/>
      <c r="L1162" s="565"/>
      <c r="M1162" s="547"/>
    </row>
    <row r="1163" spans="1:13" s="25" customFormat="1" x14ac:dyDescent="0.2">
      <c r="A1163" s="15"/>
      <c r="B1163" s="30"/>
      <c r="C1163" s="306"/>
      <c r="D1163" s="31"/>
      <c r="E1163" s="30"/>
      <c r="F1163" s="13"/>
      <c r="G1163" s="13"/>
      <c r="H1163" s="13"/>
      <c r="I1163" s="14"/>
      <c r="K1163" s="468"/>
      <c r="L1163" s="565"/>
      <c r="M1163" s="547"/>
    </row>
    <row r="1164" spans="1:13" s="25" customFormat="1" x14ac:dyDescent="0.2">
      <c r="A1164" s="15"/>
      <c r="B1164" s="30"/>
      <c r="C1164" s="306"/>
      <c r="D1164" s="31"/>
      <c r="E1164" s="30"/>
      <c r="F1164" s="13"/>
      <c r="G1164" s="13"/>
      <c r="H1164" s="13"/>
      <c r="I1164" s="14"/>
      <c r="K1164" s="468"/>
      <c r="L1164" s="565"/>
      <c r="M1164" s="547"/>
    </row>
    <row r="1165" spans="1:13" s="25" customFormat="1" x14ac:dyDescent="0.2">
      <c r="A1165" s="15"/>
      <c r="B1165" s="30"/>
      <c r="C1165" s="306"/>
      <c r="D1165" s="31"/>
      <c r="E1165" s="30"/>
      <c r="F1165" s="13"/>
      <c r="G1165" s="13"/>
      <c r="H1165" s="13"/>
      <c r="I1165" s="14"/>
      <c r="K1165" s="468"/>
      <c r="L1165" s="565"/>
      <c r="M1165" s="547"/>
    </row>
    <row r="1166" spans="1:13" s="25" customFormat="1" x14ac:dyDescent="0.2">
      <c r="A1166" s="15"/>
      <c r="B1166" s="30"/>
      <c r="C1166" s="306"/>
      <c r="D1166" s="31"/>
      <c r="E1166" s="30"/>
      <c r="F1166" s="13"/>
      <c r="G1166" s="13"/>
      <c r="H1166" s="13"/>
      <c r="I1166" s="14"/>
      <c r="K1166" s="468"/>
      <c r="L1166" s="565"/>
      <c r="M1166" s="547"/>
    </row>
    <row r="1167" spans="1:13" s="25" customFormat="1" x14ac:dyDescent="0.2">
      <c r="A1167" s="15"/>
      <c r="B1167" s="30"/>
      <c r="C1167" s="306"/>
      <c r="D1167" s="31"/>
      <c r="E1167" s="30"/>
      <c r="F1167" s="13"/>
      <c r="G1167" s="13"/>
      <c r="H1167" s="13"/>
      <c r="I1167" s="14"/>
      <c r="K1167" s="468"/>
      <c r="L1167" s="565"/>
      <c r="M1167" s="547"/>
    </row>
    <row r="1168" spans="1:13" s="25" customFormat="1" x14ac:dyDescent="0.2">
      <c r="A1168" s="15"/>
      <c r="B1168" s="30"/>
      <c r="C1168" s="306"/>
      <c r="D1168" s="31"/>
      <c r="E1168" s="30"/>
      <c r="F1168" s="13"/>
      <c r="G1168" s="13"/>
      <c r="H1168" s="13"/>
      <c r="I1168" s="14"/>
      <c r="K1168" s="468"/>
      <c r="L1168" s="565"/>
      <c r="M1168" s="547"/>
    </row>
    <row r="1169" spans="1:13" s="25" customFormat="1" x14ac:dyDescent="0.2">
      <c r="A1169" s="15"/>
      <c r="B1169" s="30"/>
      <c r="C1169" s="306"/>
      <c r="D1169" s="31"/>
      <c r="E1169" s="30"/>
      <c r="F1169" s="13"/>
      <c r="G1169" s="13"/>
      <c r="H1169" s="13"/>
      <c r="I1169" s="14"/>
      <c r="K1169" s="468"/>
      <c r="L1169" s="565"/>
      <c r="M1169" s="547"/>
    </row>
    <row r="1170" spans="1:13" s="25" customFormat="1" x14ac:dyDescent="0.2">
      <c r="A1170" s="15"/>
      <c r="B1170" s="30"/>
      <c r="C1170" s="306"/>
      <c r="D1170" s="31"/>
      <c r="E1170" s="30"/>
      <c r="F1170" s="13"/>
      <c r="G1170" s="13"/>
      <c r="H1170" s="13"/>
      <c r="I1170" s="14"/>
      <c r="K1170" s="468"/>
      <c r="L1170" s="565"/>
      <c r="M1170" s="547"/>
    </row>
    <row r="1171" spans="1:13" s="25" customFormat="1" x14ac:dyDescent="0.2">
      <c r="A1171" s="15"/>
      <c r="B1171" s="30"/>
      <c r="C1171" s="306"/>
      <c r="D1171" s="31"/>
      <c r="E1171" s="30"/>
      <c r="F1171" s="13"/>
      <c r="G1171" s="13"/>
      <c r="H1171" s="13"/>
      <c r="I1171" s="14"/>
      <c r="K1171" s="468"/>
      <c r="L1171" s="565"/>
      <c r="M1171" s="547"/>
    </row>
    <row r="1172" spans="1:13" s="25" customFormat="1" x14ac:dyDescent="0.2">
      <c r="A1172" s="15"/>
      <c r="B1172" s="30"/>
      <c r="C1172" s="306"/>
      <c r="D1172" s="31"/>
      <c r="E1172" s="30"/>
      <c r="F1172" s="13"/>
      <c r="G1172" s="13"/>
      <c r="H1172" s="13"/>
      <c r="I1172" s="14"/>
      <c r="K1172" s="468"/>
      <c r="L1172" s="565"/>
      <c r="M1172" s="547"/>
    </row>
    <row r="1173" spans="1:13" s="25" customFormat="1" x14ac:dyDescent="0.2">
      <c r="A1173" s="15"/>
      <c r="B1173" s="30"/>
      <c r="C1173" s="306"/>
      <c r="D1173" s="31"/>
      <c r="E1173" s="30"/>
      <c r="F1173" s="13"/>
      <c r="G1173" s="13"/>
      <c r="H1173" s="13"/>
      <c r="I1173" s="14"/>
      <c r="K1173" s="468"/>
      <c r="L1173" s="565"/>
      <c r="M1173" s="547"/>
    </row>
    <row r="1174" spans="1:13" s="25" customFormat="1" x14ac:dyDescent="0.2">
      <c r="A1174" s="15"/>
      <c r="B1174" s="30"/>
      <c r="C1174" s="306"/>
      <c r="D1174" s="31"/>
      <c r="E1174" s="30"/>
      <c r="F1174" s="13"/>
      <c r="G1174" s="13"/>
      <c r="H1174" s="13"/>
      <c r="I1174" s="14"/>
      <c r="K1174" s="468"/>
      <c r="L1174" s="565"/>
      <c r="M1174" s="547"/>
    </row>
    <row r="1175" spans="1:13" s="25" customFormat="1" x14ac:dyDescent="0.2">
      <c r="A1175" s="15"/>
      <c r="B1175" s="30"/>
      <c r="C1175" s="306"/>
      <c r="D1175" s="31"/>
      <c r="E1175" s="30"/>
      <c r="F1175" s="13"/>
      <c r="G1175" s="13"/>
      <c r="H1175" s="13"/>
      <c r="I1175" s="14"/>
      <c r="K1175" s="468"/>
      <c r="L1175" s="565"/>
      <c r="M1175" s="547"/>
    </row>
    <row r="1176" spans="1:13" s="25" customFormat="1" x14ac:dyDescent="0.2">
      <c r="A1176" s="15"/>
      <c r="B1176" s="30"/>
      <c r="C1176" s="306"/>
      <c r="D1176" s="31"/>
      <c r="E1176" s="30"/>
      <c r="F1176" s="13"/>
      <c r="G1176" s="13"/>
      <c r="H1176" s="13"/>
      <c r="I1176" s="14"/>
      <c r="K1176" s="468"/>
      <c r="L1176" s="565"/>
      <c r="M1176" s="547"/>
    </row>
    <row r="1177" spans="1:13" s="25" customFormat="1" x14ac:dyDescent="0.2">
      <c r="A1177" s="15"/>
      <c r="B1177" s="30"/>
      <c r="C1177" s="306"/>
      <c r="D1177" s="31"/>
      <c r="E1177" s="30"/>
      <c r="F1177" s="13"/>
      <c r="G1177" s="13"/>
      <c r="H1177" s="13"/>
      <c r="I1177" s="14"/>
      <c r="K1177" s="468"/>
      <c r="L1177" s="565"/>
      <c r="M1177" s="547"/>
    </row>
    <row r="1178" spans="1:13" s="25" customFormat="1" x14ac:dyDescent="0.2">
      <c r="A1178" s="15"/>
      <c r="B1178" s="30"/>
      <c r="C1178" s="306"/>
      <c r="D1178" s="31"/>
      <c r="E1178" s="30"/>
      <c r="F1178" s="13"/>
      <c r="G1178" s="13"/>
      <c r="H1178" s="13"/>
      <c r="I1178" s="14"/>
      <c r="K1178" s="468"/>
      <c r="L1178" s="565"/>
      <c r="M1178" s="547"/>
    </row>
    <row r="1179" spans="1:13" s="25" customFormat="1" x14ac:dyDescent="0.2">
      <c r="A1179" s="15"/>
      <c r="B1179" s="30"/>
      <c r="C1179" s="306"/>
      <c r="D1179" s="31"/>
      <c r="E1179" s="30"/>
      <c r="F1179" s="13"/>
      <c r="G1179" s="13"/>
      <c r="H1179" s="13"/>
      <c r="I1179" s="14"/>
      <c r="K1179" s="468"/>
      <c r="L1179" s="565"/>
      <c r="M1179" s="547"/>
    </row>
    <row r="1180" spans="1:13" s="25" customFormat="1" x14ac:dyDescent="0.2">
      <c r="A1180" s="15"/>
      <c r="B1180" s="30"/>
      <c r="C1180" s="306"/>
      <c r="D1180" s="31"/>
      <c r="E1180" s="30"/>
      <c r="F1180" s="13"/>
      <c r="G1180" s="13"/>
      <c r="H1180" s="13"/>
      <c r="I1180" s="14"/>
      <c r="K1180" s="468"/>
      <c r="L1180" s="565"/>
      <c r="M1180" s="547"/>
    </row>
    <row r="1181" spans="1:13" s="25" customFormat="1" x14ac:dyDescent="0.2">
      <c r="A1181" s="15"/>
      <c r="B1181" s="30"/>
      <c r="C1181" s="306"/>
      <c r="D1181" s="31"/>
      <c r="E1181" s="30"/>
      <c r="F1181" s="13"/>
      <c r="G1181" s="13"/>
      <c r="H1181" s="13"/>
      <c r="I1181" s="14"/>
      <c r="K1181" s="468"/>
      <c r="L1181" s="565"/>
      <c r="M1181" s="547"/>
    </row>
    <row r="1182" spans="1:13" s="25" customFormat="1" x14ac:dyDescent="0.2">
      <c r="A1182" s="15"/>
      <c r="B1182" s="30"/>
      <c r="C1182" s="306"/>
      <c r="D1182" s="31"/>
      <c r="E1182" s="30"/>
      <c r="F1182" s="13"/>
      <c r="G1182" s="13"/>
      <c r="H1182" s="13"/>
      <c r="I1182" s="14"/>
      <c r="K1182" s="468"/>
      <c r="L1182" s="565"/>
      <c r="M1182" s="547"/>
    </row>
    <row r="1183" spans="1:13" s="25" customFormat="1" x14ac:dyDescent="0.2">
      <c r="A1183" s="15"/>
      <c r="B1183" s="30"/>
      <c r="C1183" s="306"/>
      <c r="D1183" s="31"/>
      <c r="E1183" s="30"/>
      <c r="F1183" s="13"/>
      <c r="G1183" s="13"/>
      <c r="H1183" s="13"/>
      <c r="I1183" s="14"/>
      <c r="K1183" s="468"/>
      <c r="L1183" s="565"/>
      <c r="M1183" s="547"/>
    </row>
    <row r="1184" spans="1:13" s="25" customFormat="1" x14ac:dyDescent="0.2">
      <c r="A1184" s="15"/>
      <c r="B1184" s="30"/>
      <c r="C1184" s="306"/>
      <c r="D1184" s="31"/>
      <c r="E1184" s="30"/>
      <c r="F1184" s="13"/>
      <c r="G1184" s="13"/>
      <c r="H1184" s="13"/>
      <c r="I1184" s="14"/>
      <c r="K1184" s="468"/>
      <c r="L1184" s="565"/>
      <c r="M1184" s="547"/>
    </row>
    <row r="1185" spans="1:13" s="25" customFormat="1" x14ac:dyDescent="0.2">
      <c r="A1185" s="15"/>
      <c r="B1185" s="30"/>
      <c r="C1185" s="306"/>
      <c r="D1185" s="31"/>
      <c r="E1185" s="30"/>
      <c r="F1185" s="13"/>
      <c r="G1185" s="13"/>
      <c r="H1185" s="13"/>
      <c r="I1185" s="14"/>
      <c r="K1185" s="468"/>
      <c r="L1185" s="565"/>
      <c r="M1185" s="547"/>
    </row>
    <row r="1186" spans="1:13" s="25" customFormat="1" x14ac:dyDescent="0.2">
      <c r="A1186" s="15"/>
      <c r="B1186" s="30"/>
      <c r="C1186" s="306"/>
      <c r="D1186" s="31"/>
      <c r="E1186" s="30"/>
      <c r="F1186" s="13"/>
      <c r="G1186" s="13"/>
      <c r="H1186" s="13"/>
      <c r="I1186" s="14"/>
      <c r="K1186" s="468"/>
      <c r="L1186" s="565"/>
      <c r="M1186" s="547"/>
    </row>
    <row r="1187" spans="1:13" s="25" customFormat="1" x14ac:dyDescent="0.2">
      <c r="A1187" s="15"/>
      <c r="B1187" s="30"/>
      <c r="C1187" s="306"/>
      <c r="D1187" s="31"/>
      <c r="E1187" s="30"/>
      <c r="F1187" s="13"/>
      <c r="G1187" s="13"/>
      <c r="H1187" s="13"/>
      <c r="I1187" s="14"/>
      <c r="K1187" s="468"/>
      <c r="L1187" s="565"/>
      <c r="M1187" s="547"/>
    </row>
    <row r="1188" spans="1:13" s="25" customFormat="1" x14ac:dyDescent="0.2">
      <c r="A1188" s="15"/>
      <c r="B1188" s="30"/>
      <c r="C1188" s="306"/>
      <c r="D1188" s="31"/>
      <c r="E1188" s="30"/>
      <c r="F1188" s="13"/>
      <c r="G1188" s="13"/>
      <c r="H1188" s="13"/>
      <c r="I1188" s="14"/>
      <c r="K1188" s="468"/>
      <c r="L1188" s="565"/>
      <c r="M1188" s="547"/>
    </row>
    <row r="1189" spans="1:13" s="25" customFormat="1" x14ac:dyDescent="0.2">
      <c r="A1189" s="15"/>
      <c r="B1189" s="30"/>
      <c r="C1189" s="306"/>
      <c r="D1189" s="31"/>
      <c r="E1189" s="30"/>
      <c r="F1189" s="13"/>
      <c r="G1189" s="13"/>
      <c r="H1189" s="13"/>
      <c r="I1189" s="14"/>
      <c r="K1189" s="468"/>
      <c r="L1189" s="565"/>
      <c r="M1189" s="547"/>
    </row>
    <row r="1190" spans="1:13" s="25" customFormat="1" x14ac:dyDescent="0.2">
      <c r="A1190" s="15"/>
      <c r="B1190" s="30"/>
      <c r="C1190" s="306"/>
      <c r="D1190" s="31"/>
      <c r="E1190" s="30"/>
      <c r="F1190" s="13"/>
      <c r="G1190" s="13"/>
      <c r="H1190" s="13"/>
      <c r="I1190" s="14"/>
      <c r="K1190" s="468"/>
      <c r="L1190" s="565"/>
      <c r="M1190" s="547"/>
    </row>
    <row r="1191" spans="1:13" s="25" customFormat="1" x14ac:dyDescent="0.2">
      <c r="A1191" s="15"/>
      <c r="B1191" s="30"/>
      <c r="C1191" s="306"/>
      <c r="D1191" s="31"/>
      <c r="E1191" s="30"/>
      <c r="F1191" s="13"/>
      <c r="G1191" s="13"/>
      <c r="H1191" s="13"/>
      <c r="I1191" s="14"/>
      <c r="K1191" s="468"/>
      <c r="L1191" s="565"/>
      <c r="M1191" s="547"/>
    </row>
    <row r="1192" spans="1:13" s="25" customFormat="1" x14ac:dyDescent="0.2">
      <c r="A1192" s="15"/>
      <c r="B1192" s="30"/>
      <c r="C1192" s="306"/>
      <c r="D1192" s="31"/>
      <c r="E1192" s="30"/>
      <c r="F1192" s="13"/>
      <c r="G1192" s="13"/>
      <c r="H1192" s="13"/>
      <c r="I1192" s="14"/>
      <c r="K1192" s="468"/>
      <c r="L1192" s="565"/>
      <c r="M1192" s="547"/>
    </row>
    <row r="1193" spans="1:13" s="25" customFormat="1" x14ac:dyDescent="0.2">
      <c r="A1193" s="15"/>
      <c r="B1193" s="30"/>
      <c r="C1193" s="306"/>
      <c r="D1193" s="31"/>
      <c r="E1193" s="30"/>
      <c r="F1193" s="13"/>
      <c r="G1193" s="13"/>
      <c r="H1193" s="13"/>
      <c r="I1193" s="14"/>
      <c r="K1193" s="468"/>
      <c r="L1193" s="565"/>
      <c r="M1193" s="547"/>
    </row>
    <row r="1194" spans="1:13" s="25" customFormat="1" x14ac:dyDescent="0.2">
      <c r="A1194" s="15"/>
      <c r="B1194" s="30"/>
      <c r="C1194" s="306"/>
      <c r="D1194" s="31"/>
      <c r="E1194" s="30"/>
      <c r="F1194" s="13"/>
      <c r="G1194" s="13"/>
      <c r="H1194" s="13"/>
      <c r="I1194" s="14"/>
      <c r="K1194" s="468"/>
      <c r="L1194" s="565"/>
      <c r="M1194" s="547"/>
    </row>
    <row r="1195" spans="1:13" s="25" customFormat="1" x14ac:dyDescent="0.2">
      <c r="A1195" s="15"/>
      <c r="B1195" s="30"/>
      <c r="C1195" s="306"/>
      <c r="D1195" s="31"/>
      <c r="E1195" s="30"/>
      <c r="F1195" s="13"/>
      <c r="G1195" s="13"/>
      <c r="H1195" s="13"/>
      <c r="I1195" s="14"/>
      <c r="K1195" s="468"/>
      <c r="L1195" s="565"/>
      <c r="M1195" s="547"/>
    </row>
    <row r="1196" spans="1:13" s="25" customFormat="1" x14ac:dyDescent="0.2">
      <c r="A1196" s="15"/>
      <c r="B1196" s="30"/>
      <c r="C1196" s="306"/>
      <c r="D1196" s="31"/>
      <c r="E1196" s="30"/>
      <c r="F1196" s="13"/>
      <c r="G1196" s="13"/>
      <c r="H1196" s="13"/>
      <c r="I1196" s="14"/>
      <c r="K1196" s="468"/>
      <c r="L1196" s="565"/>
      <c r="M1196" s="547"/>
    </row>
    <row r="1197" spans="1:13" s="25" customFormat="1" x14ac:dyDescent="0.2">
      <c r="A1197" s="15"/>
      <c r="B1197" s="30"/>
      <c r="C1197" s="306"/>
      <c r="D1197" s="31"/>
      <c r="E1197" s="30"/>
      <c r="F1197" s="13"/>
      <c r="G1197" s="13"/>
      <c r="H1197" s="13"/>
      <c r="I1197" s="14"/>
      <c r="K1197" s="468"/>
      <c r="L1197" s="565"/>
      <c r="M1197" s="547"/>
    </row>
    <row r="1198" spans="1:13" s="25" customFormat="1" x14ac:dyDescent="0.2">
      <c r="A1198" s="15"/>
      <c r="B1198" s="30"/>
      <c r="C1198" s="306"/>
      <c r="D1198" s="31"/>
      <c r="E1198" s="30"/>
      <c r="F1198" s="13"/>
      <c r="G1198" s="13"/>
      <c r="H1198" s="13"/>
      <c r="I1198" s="14"/>
      <c r="K1198" s="468"/>
      <c r="L1198" s="565"/>
      <c r="M1198" s="547"/>
    </row>
    <row r="1199" spans="1:13" s="25" customFormat="1" x14ac:dyDescent="0.2">
      <c r="A1199" s="15"/>
      <c r="B1199" s="30"/>
      <c r="C1199" s="306"/>
      <c r="D1199" s="31"/>
      <c r="E1199" s="30"/>
      <c r="F1199" s="13"/>
      <c r="G1199" s="13"/>
      <c r="H1199" s="13"/>
      <c r="I1199" s="14"/>
      <c r="K1199" s="468"/>
      <c r="L1199" s="565"/>
      <c r="M1199" s="547"/>
    </row>
    <row r="1200" spans="1:13" s="25" customFormat="1" x14ac:dyDescent="0.2">
      <c r="A1200" s="15"/>
      <c r="B1200" s="30"/>
      <c r="C1200" s="306"/>
      <c r="D1200" s="31"/>
      <c r="E1200" s="30"/>
      <c r="F1200" s="13"/>
      <c r="G1200" s="13"/>
      <c r="H1200" s="13"/>
      <c r="I1200" s="14"/>
      <c r="K1200" s="468"/>
      <c r="L1200" s="565"/>
      <c r="M1200" s="547"/>
    </row>
    <row r="1201" spans="1:13" s="25" customFormat="1" x14ac:dyDescent="0.2">
      <c r="A1201" s="15"/>
      <c r="B1201" s="30"/>
      <c r="C1201" s="306"/>
      <c r="D1201" s="31"/>
      <c r="E1201" s="30"/>
      <c r="F1201" s="13"/>
      <c r="G1201" s="13"/>
      <c r="H1201" s="13"/>
      <c r="I1201" s="14"/>
      <c r="K1201" s="468"/>
      <c r="L1201" s="565"/>
      <c r="M1201" s="547"/>
    </row>
    <row r="1202" spans="1:13" s="25" customFormat="1" x14ac:dyDescent="0.2">
      <c r="A1202" s="15"/>
      <c r="B1202" s="30"/>
      <c r="C1202" s="306"/>
      <c r="D1202" s="31"/>
      <c r="E1202" s="30"/>
      <c r="F1202" s="13"/>
      <c r="G1202" s="13"/>
      <c r="H1202" s="13"/>
      <c r="I1202" s="14"/>
      <c r="K1202" s="468"/>
      <c r="L1202" s="565"/>
      <c r="M1202" s="547"/>
    </row>
    <row r="1203" spans="1:13" s="25" customFormat="1" x14ac:dyDescent="0.2">
      <c r="A1203" s="15"/>
      <c r="B1203" s="30"/>
      <c r="C1203" s="306"/>
      <c r="D1203" s="31"/>
      <c r="E1203" s="30"/>
      <c r="F1203" s="13"/>
      <c r="G1203" s="13"/>
      <c r="H1203" s="13"/>
      <c r="I1203" s="14"/>
      <c r="K1203" s="468"/>
      <c r="L1203" s="565"/>
      <c r="M1203" s="547"/>
    </row>
    <row r="1204" spans="1:13" s="25" customFormat="1" x14ac:dyDescent="0.2">
      <c r="A1204" s="15"/>
      <c r="B1204" s="30"/>
      <c r="C1204" s="306"/>
      <c r="D1204" s="31"/>
      <c r="E1204" s="30"/>
      <c r="F1204" s="13"/>
      <c r="G1204" s="13"/>
      <c r="H1204" s="13"/>
      <c r="I1204" s="14"/>
      <c r="K1204" s="468"/>
      <c r="L1204" s="565"/>
      <c r="M1204" s="547"/>
    </row>
    <row r="1205" spans="1:13" s="25" customFormat="1" x14ac:dyDescent="0.2">
      <c r="A1205" s="15"/>
      <c r="B1205" s="30"/>
      <c r="C1205" s="306"/>
      <c r="D1205" s="31"/>
      <c r="E1205" s="30"/>
      <c r="F1205" s="13"/>
      <c r="G1205" s="13"/>
      <c r="H1205" s="13"/>
      <c r="I1205" s="14"/>
      <c r="K1205" s="468"/>
      <c r="L1205" s="565"/>
      <c r="M1205" s="547"/>
    </row>
    <row r="1206" spans="1:13" s="25" customFormat="1" x14ac:dyDescent="0.2">
      <c r="A1206" s="15"/>
      <c r="B1206" s="30"/>
      <c r="C1206" s="306"/>
      <c r="D1206" s="31"/>
      <c r="E1206" s="30"/>
      <c r="F1206" s="13"/>
      <c r="G1206" s="13"/>
      <c r="H1206" s="13"/>
      <c r="I1206" s="14"/>
      <c r="K1206" s="468"/>
      <c r="L1206" s="565"/>
      <c r="M1206" s="547"/>
    </row>
    <row r="1207" spans="1:13" s="25" customFormat="1" x14ac:dyDescent="0.2">
      <c r="A1207" s="15"/>
      <c r="B1207" s="30"/>
      <c r="C1207" s="306"/>
      <c r="D1207" s="31"/>
      <c r="E1207" s="30"/>
      <c r="F1207" s="13"/>
      <c r="G1207" s="13"/>
      <c r="H1207" s="13"/>
      <c r="I1207" s="14"/>
      <c r="K1207" s="468"/>
      <c r="L1207" s="565"/>
      <c r="M1207" s="547"/>
    </row>
    <row r="1208" spans="1:13" s="25" customFormat="1" x14ac:dyDescent="0.2">
      <c r="A1208" s="15"/>
      <c r="B1208" s="30"/>
      <c r="C1208" s="306"/>
      <c r="D1208" s="31"/>
      <c r="E1208" s="30"/>
      <c r="F1208" s="13"/>
      <c r="G1208" s="13"/>
      <c r="H1208" s="13"/>
      <c r="I1208" s="14"/>
      <c r="K1208" s="468"/>
      <c r="L1208" s="565"/>
      <c r="M1208" s="547"/>
    </row>
    <row r="1209" spans="1:13" s="25" customFormat="1" x14ac:dyDescent="0.2">
      <c r="A1209" s="15"/>
      <c r="B1209" s="30"/>
      <c r="C1209" s="306"/>
      <c r="D1209" s="31"/>
      <c r="E1209" s="30"/>
      <c r="F1209" s="13"/>
      <c r="G1209" s="13"/>
      <c r="H1209" s="13"/>
      <c r="I1209" s="14"/>
      <c r="K1209" s="468"/>
      <c r="L1209" s="565"/>
      <c r="M1209" s="547"/>
    </row>
    <row r="1210" spans="1:13" s="25" customFormat="1" x14ac:dyDescent="0.2">
      <c r="A1210" s="15"/>
      <c r="B1210" s="30"/>
      <c r="C1210" s="306"/>
      <c r="D1210" s="31"/>
      <c r="E1210" s="30"/>
      <c r="F1210" s="13"/>
      <c r="G1210" s="13"/>
      <c r="H1210" s="13"/>
      <c r="I1210" s="14"/>
      <c r="K1210" s="468"/>
      <c r="L1210" s="565"/>
      <c r="M1210" s="547"/>
    </row>
    <row r="1211" spans="1:13" s="25" customFormat="1" x14ac:dyDescent="0.2">
      <c r="A1211" s="15"/>
      <c r="B1211" s="30"/>
      <c r="C1211" s="306"/>
      <c r="D1211" s="31"/>
      <c r="E1211" s="30"/>
      <c r="F1211" s="13"/>
      <c r="G1211" s="13"/>
      <c r="H1211" s="13"/>
      <c r="I1211" s="14"/>
      <c r="K1211" s="468"/>
      <c r="L1211" s="565"/>
      <c r="M1211" s="547"/>
    </row>
    <row r="1212" spans="1:13" s="25" customFormat="1" x14ac:dyDescent="0.2">
      <c r="A1212" s="15"/>
      <c r="B1212" s="30"/>
      <c r="C1212" s="306"/>
      <c r="D1212" s="31"/>
      <c r="E1212" s="30"/>
      <c r="F1212" s="13"/>
      <c r="G1212" s="13"/>
      <c r="H1212" s="13"/>
      <c r="I1212" s="14"/>
      <c r="K1212" s="468"/>
      <c r="L1212" s="565"/>
      <c r="M1212" s="547"/>
    </row>
    <row r="1213" spans="1:13" s="25" customFormat="1" x14ac:dyDescent="0.2">
      <c r="A1213" s="15"/>
      <c r="B1213" s="30"/>
      <c r="C1213" s="306"/>
      <c r="D1213" s="31"/>
      <c r="E1213" s="30"/>
      <c r="F1213" s="13"/>
      <c r="G1213" s="13"/>
      <c r="H1213" s="13"/>
      <c r="I1213" s="14"/>
      <c r="K1213" s="468"/>
      <c r="L1213" s="565"/>
      <c r="M1213" s="547"/>
    </row>
    <row r="1214" spans="1:13" s="25" customFormat="1" x14ac:dyDescent="0.2">
      <c r="A1214" s="15"/>
      <c r="B1214" s="30"/>
      <c r="C1214" s="306"/>
      <c r="D1214" s="31"/>
      <c r="E1214" s="30"/>
      <c r="F1214" s="13"/>
      <c r="G1214" s="13"/>
      <c r="H1214" s="13"/>
      <c r="I1214" s="14"/>
      <c r="K1214" s="468"/>
      <c r="L1214" s="565"/>
      <c r="M1214" s="547"/>
    </row>
    <row r="1215" spans="1:13" s="25" customFormat="1" x14ac:dyDescent="0.2">
      <c r="A1215" s="15"/>
      <c r="B1215" s="30"/>
      <c r="C1215" s="306"/>
      <c r="D1215" s="31"/>
      <c r="E1215" s="30"/>
      <c r="F1215" s="13"/>
      <c r="G1215" s="13"/>
      <c r="H1215" s="13"/>
      <c r="I1215" s="14"/>
      <c r="K1215" s="468"/>
      <c r="L1215" s="565"/>
      <c r="M1215" s="547"/>
    </row>
    <row r="1216" spans="1:13" s="25" customFormat="1" x14ac:dyDescent="0.2">
      <c r="A1216" s="15"/>
      <c r="B1216" s="30"/>
      <c r="C1216" s="306"/>
      <c r="D1216" s="31"/>
      <c r="E1216" s="30"/>
      <c r="F1216" s="13"/>
      <c r="G1216" s="13"/>
      <c r="H1216" s="13"/>
      <c r="I1216" s="14"/>
      <c r="K1216" s="468"/>
      <c r="L1216" s="565"/>
      <c r="M1216" s="547"/>
    </row>
    <row r="1217" spans="1:13" s="25" customFormat="1" x14ac:dyDescent="0.2">
      <c r="A1217" s="15"/>
      <c r="B1217" s="30"/>
      <c r="C1217" s="306"/>
      <c r="D1217" s="31"/>
      <c r="E1217" s="30"/>
      <c r="F1217" s="13"/>
      <c r="G1217" s="13"/>
      <c r="H1217" s="13"/>
      <c r="I1217" s="14"/>
      <c r="K1217" s="468"/>
      <c r="L1217" s="565"/>
      <c r="M1217" s="547"/>
    </row>
    <row r="1218" spans="1:13" s="25" customFormat="1" x14ac:dyDescent="0.2">
      <c r="A1218" s="15"/>
      <c r="B1218" s="30"/>
      <c r="C1218" s="306"/>
      <c r="D1218" s="31"/>
      <c r="E1218" s="30"/>
      <c r="F1218" s="13"/>
      <c r="G1218" s="13"/>
      <c r="H1218" s="13"/>
      <c r="I1218" s="14"/>
      <c r="K1218" s="468"/>
      <c r="L1218" s="565"/>
      <c r="M1218" s="547"/>
    </row>
    <row r="1219" spans="1:13" s="25" customFormat="1" x14ac:dyDescent="0.2">
      <c r="A1219" s="15"/>
      <c r="B1219" s="30"/>
      <c r="C1219" s="306"/>
      <c r="D1219" s="31"/>
      <c r="E1219" s="30"/>
      <c r="F1219" s="13"/>
      <c r="G1219" s="13"/>
      <c r="H1219" s="13"/>
      <c r="I1219" s="14"/>
      <c r="K1219" s="468"/>
      <c r="L1219" s="565"/>
      <c r="M1219" s="547"/>
    </row>
    <row r="1220" spans="1:13" s="25" customFormat="1" x14ac:dyDescent="0.2">
      <c r="A1220" s="15"/>
      <c r="B1220" s="30"/>
      <c r="C1220" s="306"/>
      <c r="D1220" s="31"/>
      <c r="E1220" s="30"/>
      <c r="F1220" s="13"/>
      <c r="G1220" s="13"/>
      <c r="H1220" s="13"/>
      <c r="I1220" s="14"/>
      <c r="K1220" s="468"/>
      <c r="L1220" s="565"/>
      <c r="M1220" s="547"/>
    </row>
    <row r="1221" spans="1:13" s="25" customFormat="1" x14ac:dyDescent="0.2">
      <c r="A1221" s="15"/>
      <c r="B1221" s="30"/>
      <c r="C1221" s="306"/>
      <c r="D1221" s="31"/>
      <c r="E1221" s="30"/>
      <c r="F1221" s="13"/>
      <c r="G1221" s="13"/>
      <c r="H1221" s="13"/>
      <c r="I1221" s="14"/>
      <c r="K1221" s="468"/>
      <c r="L1221" s="565"/>
      <c r="M1221" s="547"/>
    </row>
    <row r="1222" spans="1:13" s="25" customFormat="1" x14ac:dyDescent="0.2">
      <c r="A1222" s="15"/>
      <c r="B1222" s="30"/>
      <c r="C1222" s="306"/>
      <c r="D1222" s="31"/>
      <c r="E1222" s="30"/>
      <c r="F1222" s="13"/>
      <c r="G1222" s="13"/>
      <c r="H1222" s="13"/>
      <c r="I1222" s="14"/>
      <c r="K1222" s="468"/>
      <c r="L1222" s="565"/>
      <c r="M1222" s="547"/>
    </row>
    <row r="1223" spans="1:13" s="25" customFormat="1" x14ac:dyDescent="0.2">
      <c r="A1223" s="15"/>
      <c r="B1223" s="30"/>
      <c r="C1223" s="306"/>
      <c r="D1223" s="31"/>
      <c r="E1223" s="30"/>
      <c r="F1223" s="13"/>
      <c r="G1223" s="13"/>
      <c r="H1223" s="13"/>
      <c r="I1223" s="14"/>
      <c r="K1223" s="468"/>
      <c r="L1223" s="565"/>
      <c r="M1223" s="547"/>
    </row>
    <row r="1224" spans="1:13" s="25" customFormat="1" x14ac:dyDescent="0.2">
      <c r="A1224" s="15"/>
      <c r="B1224" s="30"/>
      <c r="C1224" s="306"/>
      <c r="D1224" s="31"/>
      <c r="E1224" s="30"/>
      <c r="F1224" s="13"/>
      <c r="G1224" s="13"/>
      <c r="H1224" s="13"/>
      <c r="I1224" s="14"/>
      <c r="K1224" s="468"/>
      <c r="L1224" s="565"/>
      <c r="M1224" s="547"/>
    </row>
    <row r="1225" spans="1:13" s="25" customFormat="1" x14ac:dyDescent="0.2">
      <c r="A1225" s="15"/>
      <c r="B1225" s="30"/>
      <c r="C1225" s="306"/>
      <c r="D1225" s="31"/>
      <c r="E1225" s="30"/>
      <c r="F1225" s="13"/>
      <c r="G1225" s="13"/>
      <c r="H1225" s="13"/>
      <c r="I1225" s="14"/>
      <c r="K1225" s="468"/>
      <c r="L1225" s="565"/>
      <c r="M1225" s="547"/>
    </row>
    <row r="1226" spans="1:13" s="25" customFormat="1" x14ac:dyDescent="0.2">
      <c r="A1226" s="15"/>
      <c r="B1226" s="30"/>
      <c r="C1226" s="306"/>
      <c r="D1226" s="31"/>
      <c r="E1226" s="30"/>
      <c r="F1226" s="13"/>
      <c r="G1226" s="13"/>
      <c r="H1226" s="13"/>
      <c r="I1226" s="14"/>
      <c r="K1226" s="468"/>
      <c r="L1226" s="565"/>
      <c r="M1226" s="547"/>
    </row>
    <row r="1227" spans="1:13" s="25" customFormat="1" x14ac:dyDescent="0.2">
      <c r="A1227" s="15"/>
      <c r="B1227" s="30"/>
      <c r="C1227" s="306"/>
      <c r="D1227" s="31"/>
      <c r="E1227" s="30"/>
      <c r="F1227" s="13"/>
      <c r="G1227" s="13"/>
      <c r="H1227" s="13"/>
      <c r="I1227" s="14"/>
      <c r="K1227" s="468"/>
      <c r="L1227" s="565"/>
      <c r="M1227" s="547"/>
    </row>
    <row r="1228" spans="1:13" s="25" customFormat="1" x14ac:dyDescent="0.2">
      <c r="A1228" s="15"/>
      <c r="B1228" s="30"/>
      <c r="C1228" s="306"/>
      <c r="D1228" s="31"/>
      <c r="E1228" s="30"/>
      <c r="F1228" s="13"/>
      <c r="G1228" s="13"/>
      <c r="H1228" s="13"/>
      <c r="I1228" s="14"/>
      <c r="K1228" s="468"/>
      <c r="L1228" s="565"/>
      <c r="M1228" s="547"/>
    </row>
    <row r="1229" spans="1:13" s="25" customFormat="1" x14ac:dyDescent="0.2">
      <c r="A1229" s="15"/>
      <c r="B1229" s="30"/>
      <c r="C1229" s="306"/>
      <c r="D1229" s="31"/>
      <c r="E1229" s="30"/>
      <c r="F1229" s="13"/>
      <c r="G1229" s="13"/>
      <c r="H1229" s="13"/>
      <c r="I1229" s="14"/>
      <c r="K1229" s="468"/>
      <c r="L1229" s="565"/>
      <c r="M1229" s="547"/>
    </row>
    <row r="1230" spans="1:13" s="25" customFormat="1" x14ac:dyDescent="0.2">
      <c r="A1230" s="15"/>
      <c r="B1230" s="30"/>
      <c r="C1230" s="306"/>
      <c r="D1230" s="31"/>
      <c r="E1230" s="30"/>
      <c r="F1230" s="13"/>
      <c r="G1230" s="13"/>
      <c r="H1230" s="13"/>
      <c r="I1230" s="14"/>
      <c r="K1230" s="468"/>
      <c r="L1230" s="565"/>
      <c r="M1230" s="547"/>
    </row>
    <row r="1231" spans="1:13" s="25" customFormat="1" x14ac:dyDescent="0.2">
      <c r="A1231" s="15"/>
      <c r="B1231" s="30"/>
      <c r="C1231" s="306"/>
      <c r="D1231" s="31"/>
      <c r="E1231" s="30"/>
      <c r="F1231" s="13"/>
      <c r="G1231" s="13"/>
      <c r="H1231" s="13"/>
      <c r="I1231" s="14"/>
      <c r="K1231" s="468"/>
      <c r="L1231" s="565"/>
      <c r="M1231" s="547"/>
    </row>
    <row r="1232" spans="1:13" s="25" customFormat="1" x14ac:dyDescent="0.2">
      <c r="A1232" s="15"/>
      <c r="B1232" s="30"/>
      <c r="C1232" s="306"/>
      <c r="D1232" s="31"/>
      <c r="E1232" s="30"/>
      <c r="F1232" s="13"/>
      <c r="G1232" s="13"/>
      <c r="H1232" s="13"/>
      <c r="I1232" s="14"/>
      <c r="K1232" s="468"/>
      <c r="L1232" s="565"/>
      <c r="M1232" s="547"/>
    </row>
    <row r="1233" spans="1:13" s="25" customFormat="1" x14ac:dyDescent="0.2">
      <c r="A1233" s="15"/>
      <c r="B1233" s="30"/>
      <c r="C1233" s="306"/>
      <c r="D1233" s="31"/>
      <c r="E1233" s="30"/>
      <c r="F1233" s="13"/>
      <c r="G1233" s="13"/>
      <c r="H1233" s="13"/>
      <c r="I1233" s="14"/>
      <c r="K1233" s="468"/>
      <c r="L1233" s="565"/>
      <c r="M1233" s="547"/>
    </row>
    <row r="1234" spans="1:13" s="25" customFormat="1" x14ac:dyDescent="0.2">
      <c r="A1234" s="15"/>
      <c r="B1234" s="30"/>
      <c r="C1234" s="306"/>
      <c r="D1234" s="31"/>
      <c r="E1234" s="30"/>
      <c r="F1234" s="13"/>
      <c r="G1234" s="13"/>
      <c r="H1234" s="13"/>
      <c r="I1234" s="14"/>
      <c r="K1234" s="468"/>
      <c r="L1234" s="565"/>
      <c r="M1234" s="547"/>
    </row>
    <row r="1235" spans="1:13" s="25" customFormat="1" x14ac:dyDescent="0.2">
      <c r="A1235" s="15"/>
      <c r="B1235" s="30"/>
      <c r="C1235" s="306"/>
      <c r="D1235" s="31"/>
      <c r="E1235" s="30"/>
      <c r="F1235" s="13"/>
      <c r="G1235" s="13"/>
      <c r="H1235" s="13"/>
      <c r="I1235" s="14"/>
      <c r="K1235" s="468"/>
      <c r="L1235" s="565"/>
      <c r="M1235" s="547"/>
    </row>
    <row r="1236" spans="1:13" s="25" customFormat="1" x14ac:dyDescent="0.2">
      <c r="A1236" s="15"/>
      <c r="B1236" s="30"/>
      <c r="C1236" s="306"/>
      <c r="D1236" s="31"/>
      <c r="E1236" s="30"/>
      <c r="F1236" s="13"/>
      <c r="G1236" s="13"/>
      <c r="H1236" s="13"/>
      <c r="I1236" s="14"/>
      <c r="K1236" s="468"/>
      <c r="L1236" s="565"/>
      <c r="M1236" s="547"/>
    </row>
    <row r="1237" spans="1:13" s="25" customFormat="1" x14ac:dyDescent="0.2">
      <c r="A1237" s="15"/>
      <c r="B1237" s="30"/>
      <c r="C1237" s="306"/>
      <c r="D1237" s="31"/>
      <c r="E1237" s="30"/>
      <c r="F1237" s="13"/>
      <c r="G1237" s="13"/>
      <c r="H1237" s="13"/>
      <c r="I1237" s="14"/>
      <c r="K1237" s="468"/>
      <c r="L1237" s="565"/>
      <c r="M1237" s="547"/>
    </row>
    <row r="1238" spans="1:13" s="25" customFormat="1" x14ac:dyDescent="0.2">
      <c r="A1238" s="15"/>
      <c r="B1238" s="30"/>
      <c r="C1238" s="306"/>
      <c r="D1238" s="31"/>
      <c r="E1238" s="30"/>
      <c r="F1238" s="13"/>
      <c r="G1238" s="13"/>
      <c r="H1238" s="13"/>
      <c r="I1238" s="14"/>
      <c r="K1238" s="468"/>
      <c r="L1238" s="565"/>
      <c r="M1238" s="547"/>
    </row>
    <row r="1239" spans="1:13" s="25" customFormat="1" x14ac:dyDescent="0.2">
      <c r="A1239" s="15"/>
      <c r="B1239" s="30"/>
      <c r="C1239" s="306"/>
      <c r="D1239" s="31"/>
      <c r="E1239" s="30"/>
      <c r="F1239" s="13"/>
      <c r="G1239" s="13"/>
      <c r="H1239" s="13"/>
      <c r="I1239" s="14"/>
      <c r="K1239" s="468"/>
      <c r="L1239" s="565"/>
      <c r="M1239" s="547"/>
    </row>
    <row r="1240" spans="1:13" s="25" customFormat="1" x14ac:dyDescent="0.2">
      <c r="A1240" s="15"/>
      <c r="B1240" s="30"/>
      <c r="C1240" s="306"/>
      <c r="D1240" s="31"/>
      <c r="E1240" s="30"/>
      <c r="F1240" s="13"/>
      <c r="G1240" s="13"/>
      <c r="H1240" s="13"/>
      <c r="I1240" s="14"/>
      <c r="K1240" s="468"/>
      <c r="L1240" s="565"/>
      <c r="M1240" s="547"/>
    </row>
    <row r="1241" spans="1:13" s="25" customFormat="1" x14ac:dyDescent="0.2">
      <c r="A1241" s="15"/>
      <c r="B1241" s="30"/>
      <c r="C1241" s="306"/>
      <c r="D1241" s="31"/>
      <c r="E1241" s="30"/>
      <c r="F1241" s="13"/>
      <c r="G1241" s="13"/>
      <c r="H1241" s="13"/>
      <c r="I1241" s="14"/>
      <c r="K1241" s="468"/>
      <c r="L1241" s="565"/>
      <c r="M1241" s="547"/>
    </row>
    <row r="1242" spans="1:13" s="25" customFormat="1" x14ac:dyDescent="0.2">
      <c r="A1242" s="15"/>
      <c r="B1242" s="30"/>
      <c r="C1242" s="306"/>
      <c r="D1242" s="31"/>
      <c r="E1242" s="30"/>
      <c r="F1242" s="13"/>
      <c r="G1242" s="13"/>
      <c r="H1242" s="13"/>
      <c r="I1242" s="14"/>
      <c r="K1242" s="468"/>
      <c r="L1242" s="565"/>
      <c r="M1242" s="547"/>
    </row>
    <row r="1243" spans="1:13" s="25" customFormat="1" x14ac:dyDescent="0.2">
      <c r="A1243" s="15"/>
      <c r="B1243" s="30"/>
      <c r="C1243" s="306"/>
      <c r="D1243" s="31"/>
      <c r="E1243" s="30"/>
      <c r="F1243" s="13"/>
      <c r="G1243" s="13"/>
      <c r="H1243" s="13"/>
      <c r="I1243" s="14"/>
      <c r="K1243" s="468"/>
      <c r="L1243" s="565"/>
      <c r="M1243" s="547"/>
    </row>
    <row r="1244" spans="1:13" s="25" customFormat="1" x14ac:dyDescent="0.2">
      <c r="A1244" s="15"/>
      <c r="B1244" s="30"/>
      <c r="C1244" s="306"/>
      <c r="D1244" s="31"/>
      <c r="E1244" s="30"/>
      <c r="F1244" s="13"/>
      <c r="G1244" s="13"/>
      <c r="H1244" s="13"/>
      <c r="I1244" s="14"/>
      <c r="K1244" s="468"/>
      <c r="L1244" s="565"/>
      <c r="M1244" s="547"/>
    </row>
    <row r="1245" spans="1:13" s="25" customFormat="1" x14ac:dyDescent="0.2">
      <c r="A1245" s="15"/>
      <c r="B1245" s="30"/>
      <c r="C1245" s="306"/>
      <c r="D1245" s="31"/>
      <c r="E1245" s="30"/>
      <c r="F1245" s="13"/>
      <c r="G1245" s="13"/>
      <c r="H1245" s="13"/>
      <c r="I1245" s="14"/>
      <c r="K1245" s="468"/>
      <c r="L1245" s="565"/>
      <c r="M1245" s="547"/>
    </row>
    <row r="1246" spans="1:13" s="25" customFormat="1" x14ac:dyDescent="0.2">
      <c r="A1246" s="15"/>
      <c r="B1246" s="30"/>
      <c r="C1246" s="306"/>
      <c r="D1246" s="31"/>
      <c r="E1246" s="30"/>
      <c r="F1246" s="13"/>
      <c r="G1246" s="13"/>
      <c r="H1246" s="13"/>
      <c r="I1246" s="14"/>
      <c r="K1246" s="468"/>
      <c r="L1246" s="565"/>
      <c r="M1246" s="547"/>
    </row>
    <row r="1247" spans="1:13" s="25" customFormat="1" x14ac:dyDescent="0.2">
      <c r="A1247" s="15"/>
      <c r="B1247" s="30"/>
      <c r="C1247" s="306"/>
      <c r="D1247" s="31"/>
      <c r="E1247" s="30"/>
      <c r="F1247" s="13"/>
      <c r="G1247" s="13"/>
      <c r="H1247" s="13"/>
      <c r="I1247" s="14"/>
      <c r="K1247" s="468"/>
      <c r="L1247" s="565"/>
      <c r="M1247" s="547"/>
    </row>
    <row r="1248" spans="1:13" s="25" customFormat="1" x14ac:dyDescent="0.2">
      <c r="A1248" s="15"/>
      <c r="B1248" s="30"/>
      <c r="C1248" s="306"/>
      <c r="D1248" s="31"/>
      <c r="E1248" s="30"/>
      <c r="F1248" s="13"/>
      <c r="G1248" s="13"/>
      <c r="H1248" s="13"/>
      <c r="I1248" s="14"/>
      <c r="K1248" s="468"/>
      <c r="L1248" s="565"/>
      <c r="M1248" s="547"/>
    </row>
    <row r="1249" spans="1:13" s="25" customFormat="1" x14ac:dyDescent="0.2">
      <c r="A1249" s="15"/>
      <c r="B1249" s="30"/>
      <c r="C1249" s="306"/>
      <c r="D1249" s="31"/>
      <c r="E1249" s="30"/>
      <c r="F1249" s="13"/>
      <c r="G1249" s="13"/>
      <c r="H1249" s="13"/>
      <c r="I1249" s="14"/>
      <c r="K1249" s="468"/>
      <c r="L1249" s="565"/>
      <c r="M1249" s="547"/>
    </row>
    <row r="1250" spans="1:13" s="25" customFormat="1" x14ac:dyDescent="0.2">
      <c r="A1250" s="15"/>
      <c r="B1250" s="30"/>
      <c r="C1250" s="306"/>
      <c r="D1250" s="31"/>
      <c r="E1250" s="30"/>
      <c r="F1250" s="13"/>
      <c r="G1250" s="13"/>
      <c r="H1250" s="13"/>
      <c r="I1250" s="14"/>
      <c r="K1250" s="468"/>
      <c r="L1250" s="565"/>
      <c r="M1250" s="547"/>
    </row>
    <row r="1251" spans="1:13" s="25" customFormat="1" x14ac:dyDescent="0.2">
      <c r="A1251" s="15"/>
      <c r="B1251" s="30"/>
      <c r="C1251" s="306"/>
      <c r="D1251" s="31"/>
      <c r="E1251" s="30"/>
      <c r="F1251" s="13"/>
      <c r="G1251" s="13"/>
      <c r="H1251" s="13"/>
      <c r="I1251" s="14"/>
      <c r="K1251" s="468"/>
      <c r="L1251" s="565"/>
      <c r="M1251" s="547"/>
    </row>
    <row r="1252" spans="1:13" s="25" customFormat="1" x14ac:dyDescent="0.2">
      <c r="A1252" s="15"/>
      <c r="B1252" s="30"/>
      <c r="C1252" s="306"/>
      <c r="D1252" s="31"/>
      <c r="E1252" s="30"/>
      <c r="F1252" s="13"/>
      <c r="G1252" s="13"/>
      <c r="H1252" s="13"/>
      <c r="I1252" s="14"/>
      <c r="K1252" s="468"/>
      <c r="L1252" s="565"/>
      <c r="M1252" s="547"/>
    </row>
    <row r="1253" spans="1:13" s="25" customFormat="1" x14ac:dyDescent="0.2">
      <c r="A1253" s="15"/>
      <c r="B1253" s="30"/>
      <c r="C1253" s="306"/>
      <c r="D1253" s="31"/>
      <c r="E1253" s="30"/>
      <c r="F1253" s="13"/>
      <c r="G1253" s="13"/>
      <c r="H1253" s="13"/>
      <c r="I1253" s="14"/>
      <c r="K1253" s="468"/>
      <c r="L1253" s="565"/>
      <c r="M1253" s="547"/>
    </row>
    <row r="1254" spans="1:13" s="25" customFormat="1" x14ac:dyDescent="0.2">
      <c r="A1254" s="15"/>
      <c r="B1254" s="30"/>
      <c r="C1254" s="306"/>
      <c r="D1254" s="31"/>
      <c r="E1254" s="30"/>
      <c r="F1254" s="13"/>
      <c r="G1254" s="13"/>
      <c r="H1254" s="13"/>
      <c r="I1254" s="14"/>
      <c r="K1254" s="468"/>
      <c r="L1254" s="565"/>
      <c r="M1254" s="547"/>
    </row>
    <row r="1255" spans="1:13" s="25" customFormat="1" x14ac:dyDescent="0.2">
      <c r="A1255" s="15"/>
      <c r="B1255" s="30"/>
      <c r="C1255" s="306"/>
      <c r="D1255" s="31"/>
      <c r="E1255" s="30"/>
      <c r="F1255" s="13"/>
      <c r="G1255" s="13"/>
      <c r="H1255" s="13"/>
      <c r="I1255" s="14"/>
      <c r="K1255" s="468"/>
      <c r="L1255" s="565"/>
      <c r="M1255" s="547"/>
    </row>
    <row r="1256" spans="1:13" s="25" customFormat="1" x14ac:dyDescent="0.2">
      <c r="A1256" s="15"/>
      <c r="B1256" s="30"/>
      <c r="C1256" s="306"/>
      <c r="D1256" s="31"/>
      <c r="E1256" s="30"/>
      <c r="F1256" s="13"/>
      <c r="G1256" s="13"/>
      <c r="H1256" s="13"/>
      <c r="I1256" s="14"/>
      <c r="K1256" s="468"/>
      <c r="L1256" s="565"/>
      <c r="M1256" s="547"/>
    </row>
    <row r="1257" spans="1:13" s="25" customFormat="1" x14ac:dyDescent="0.2">
      <c r="A1257" s="15"/>
      <c r="B1257" s="30"/>
      <c r="C1257" s="306"/>
      <c r="D1257" s="31"/>
      <c r="E1257" s="30"/>
      <c r="F1257" s="13"/>
      <c r="G1257" s="13"/>
      <c r="H1257" s="13"/>
      <c r="I1257" s="14"/>
      <c r="K1257" s="468"/>
      <c r="L1257" s="565"/>
      <c r="M1257" s="547"/>
    </row>
    <row r="1258" spans="1:13" s="25" customFormat="1" x14ac:dyDescent="0.2">
      <c r="A1258" s="15"/>
      <c r="B1258" s="30"/>
      <c r="C1258" s="306"/>
      <c r="D1258" s="31"/>
      <c r="E1258" s="30"/>
      <c r="F1258" s="13"/>
      <c r="G1258" s="13"/>
      <c r="H1258" s="13"/>
      <c r="I1258" s="14"/>
      <c r="K1258" s="468"/>
      <c r="L1258" s="565"/>
      <c r="M1258" s="547"/>
    </row>
    <row r="1259" spans="1:13" s="25" customFormat="1" x14ac:dyDescent="0.2">
      <c r="A1259" s="15"/>
      <c r="B1259" s="30"/>
      <c r="C1259" s="306"/>
      <c r="D1259" s="31"/>
      <c r="E1259" s="30"/>
      <c r="F1259" s="13"/>
      <c r="G1259" s="13"/>
      <c r="H1259" s="13"/>
      <c r="I1259" s="14"/>
      <c r="K1259" s="468"/>
      <c r="L1259" s="565"/>
      <c r="M1259" s="547"/>
    </row>
    <row r="1260" spans="1:13" s="25" customFormat="1" x14ac:dyDescent="0.2">
      <c r="A1260" s="15"/>
      <c r="B1260" s="30"/>
      <c r="C1260" s="306"/>
      <c r="D1260" s="31"/>
      <c r="E1260" s="30"/>
      <c r="F1260" s="13"/>
      <c r="G1260" s="13"/>
      <c r="H1260" s="13"/>
      <c r="I1260" s="14"/>
      <c r="K1260" s="468"/>
      <c r="L1260" s="565"/>
      <c r="M1260" s="547"/>
    </row>
    <row r="1261" spans="1:13" s="25" customFormat="1" x14ac:dyDescent="0.2">
      <c r="A1261" s="15"/>
      <c r="B1261" s="30"/>
      <c r="C1261" s="306"/>
      <c r="D1261" s="31"/>
      <c r="E1261" s="30"/>
      <c r="F1261" s="13"/>
      <c r="G1261" s="13"/>
      <c r="H1261" s="13"/>
      <c r="I1261" s="14"/>
      <c r="K1261" s="468"/>
      <c r="L1261" s="565"/>
      <c r="M1261" s="547"/>
    </row>
    <row r="1262" spans="1:13" s="25" customFormat="1" x14ac:dyDescent="0.2">
      <c r="A1262" s="15"/>
      <c r="B1262" s="30"/>
      <c r="C1262" s="306"/>
      <c r="D1262" s="31"/>
      <c r="E1262" s="30"/>
      <c r="F1262" s="13"/>
      <c r="G1262" s="13"/>
      <c r="H1262" s="13"/>
      <c r="I1262" s="14"/>
      <c r="K1262" s="468"/>
      <c r="L1262" s="565"/>
      <c r="M1262" s="547"/>
    </row>
    <row r="1263" spans="1:13" s="25" customFormat="1" x14ac:dyDescent="0.2">
      <c r="A1263" s="15"/>
      <c r="B1263" s="30"/>
      <c r="C1263" s="306"/>
      <c r="D1263" s="31"/>
      <c r="E1263" s="30"/>
      <c r="F1263" s="13"/>
      <c r="G1263" s="13"/>
      <c r="H1263" s="13"/>
      <c r="I1263" s="14"/>
      <c r="K1263" s="468"/>
      <c r="L1263" s="565"/>
      <c r="M1263" s="547"/>
    </row>
    <row r="1264" spans="1:13" s="25" customFormat="1" x14ac:dyDescent="0.2">
      <c r="A1264" s="15"/>
      <c r="B1264" s="30"/>
      <c r="C1264" s="306"/>
      <c r="D1264" s="31"/>
      <c r="E1264" s="30"/>
      <c r="F1264" s="13"/>
      <c r="G1264" s="13"/>
      <c r="H1264" s="13"/>
      <c r="I1264" s="14"/>
      <c r="K1264" s="468"/>
      <c r="L1264" s="565"/>
      <c r="M1264" s="547"/>
    </row>
    <row r="1265" spans="1:13" s="25" customFormat="1" x14ac:dyDescent="0.2">
      <c r="A1265" s="15"/>
      <c r="B1265" s="30"/>
      <c r="C1265" s="306"/>
      <c r="D1265" s="31"/>
      <c r="E1265" s="30"/>
      <c r="F1265" s="13"/>
      <c r="G1265" s="13"/>
      <c r="H1265" s="13"/>
      <c r="I1265" s="14"/>
      <c r="K1265" s="468"/>
      <c r="L1265" s="565"/>
      <c r="M1265" s="547"/>
    </row>
    <row r="1266" spans="1:13" s="25" customFormat="1" x14ac:dyDescent="0.2">
      <c r="A1266" s="15"/>
      <c r="B1266" s="30"/>
      <c r="C1266" s="306"/>
      <c r="D1266" s="31"/>
      <c r="E1266" s="30"/>
      <c r="F1266" s="13"/>
      <c r="G1266" s="13"/>
      <c r="H1266" s="13"/>
      <c r="I1266" s="14"/>
      <c r="K1266" s="468"/>
      <c r="L1266" s="565"/>
      <c r="M1266" s="547"/>
    </row>
    <row r="1267" spans="1:13" s="25" customFormat="1" x14ac:dyDescent="0.2">
      <c r="A1267" s="15"/>
      <c r="B1267" s="30"/>
      <c r="C1267" s="306"/>
      <c r="D1267" s="31"/>
      <c r="E1267" s="30"/>
      <c r="F1267" s="13"/>
      <c r="G1267" s="13"/>
      <c r="H1267" s="13"/>
      <c r="I1267" s="14"/>
      <c r="K1267" s="468"/>
      <c r="L1267" s="565"/>
      <c r="M1267" s="547"/>
    </row>
    <row r="1268" spans="1:13" s="25" customFormat="1" x14ac:dyDescent="0.2">
      <c r="A1268" s="15"/>
      <c r="B1268" s="30"/>
      <c r="C1268" s="306"/>
      <c r="D1268" s="31"/>
      <c r="E1268" s="30"/>
      <c r="F1268" s="13"/>
      <c r="G1268" s="13"/>
      <c r="H1268" s="13"/>
      <c r="I1268" s="14"/>
      <c r="K1268" s="468"/>
      <c r="L1268" s="565"/>
      <c r="M1268" s="547"/>
    </row>
    <row r="1269" spans="1:13" s="25" customFormat="1" x14ac:dyDescent="0.2">
      <c r="A1269" s="15"/>
      <c r="B1269" s="30"/>
      <c r="C1269" s="306"/>
      <c r="D1269" s="31"/>
      <c r="E1269" s="30"/>
      <c r="F1269" s="13"/>
      <c r="G1269" s="13"/>
      <c r="H1269" s="13"/>
      <c r="I1269" s="14"/>
      <c r="K1269" s="468"/>
      <c r="L1269" s="565"/>
      <c r="M1269" s="547"/>
    </row>
    <row r="1270" spans="1:13" s="25" customFormat="1" x14ac:dyDescent="0.2">
      <c r="A1270" s="15"/>
      <c r="B1270" s="30"/>
      <c r="C1270" s="306"/>
      <c r="D1270" s="31"/>
      <c r="E1270" s="30"/>
      <c r="F1270" s="13"/>
      <c r="G1270" s="13"/>
      <c r="H1270" s="13"/>
      <c r="I1270" s="14"/>
      <c r="K1270" s="468"/>
      <c r="L1270" s="565"/>
      <c r="M1270" s="547"/>
    </row>
    <row r="1271" spans="1:13" s="25" customFormat="1" x14ac:dyDescent="0.2">
      <c r="A1271" s="15"/>
      <c r="B1271" s="30"/>
      <c r="C1271" s="306"/>
      <c r="D1271" s="31"/>
      <c r="E1271" s="30"/>
      <c r="F1271" s="13"/>
      <c r="G1271" s="13"/>
      <c r="H1271" s="13"/>
      <c r="I1271" s="14"/>
      <c r="K1271" s="468"/>
      <c r="L1271" s="565"/>
      <c r="M1271" s="547"/>
    </row>
    <row r="1272" spans="1:13" s="25" customFormat="1" x14ac:dyDescent="0.2">
      <c r="A1272" s="15"/>
      <c r="B1272" s="30"/>
      <c r="C1272" s="306"/>
      <c r="D1272" s="31"/>
      <c r="E1272" s="30"/>
      <c r="F1272" s="13"/>
      <c r="G1272" s="13"/>
      <c r="H1272" s="13"/>
      <c r="I1272" s="14"/>
      <c r="K1272" s="468"/>
      <c r="L1272" s="565"/>
      <c r="M1272" s="547"/>
    </row>
    <row r="1273" spans="1:13" s="25" customFormat="1" x14ac:dyDescent="0.2">
      <c r="A1273" s="15"/>
      <c r="B1273" s="30"/>
      <c r="C1273" s="306"/>
      <c r="D1273" s="31"/>
      <c r="E1273" s="30"/>
      <c r="F1273" s="13"/>
      <c r="G1273" s="13"/>
      <c r="H1273" s="13"/>
      <c r="I1273" s="14"/>
      <c r="K1273" s="468"/>
      <c r="L1273" s="565"/>
      <c r="M1273" s="547"/>
    </row>
    <row r="1274" spans="1:13" s="25" customFormat="1" x14ac:dyDescent="0.2">
      <c r="A1274" s="15"/>
      <c r="B1274" s="30"/>
      <c r="C1274" s="306"/>
      <c r="D1274" s="31"/>
      <c r="E1274" s="30"/>
      <c r="F1274" s="13"/>
      <c r="G1274" s="13"/>
      <c r="H1274" s="13"/>
      <c r="I1274" s="14"/>
      <c r="K1274" s="468"/>
      <c r="L1274" s="565"/>
      <c r="M1274" s="547"/>
    </row>
    <row r="1275" spans="1:13" s="25" customFormat="1" x14ac:dyDescent="0.2">
      <c r="A1275" s="15"/>
      <c r="B1275" s="30"/>
      <c r="C1275" s="306"/>
      <c r="D1275" s="31"/>
      <c r="E1275" s="30"/>
      <c r="F1275" s="13"/>
      <c r="G1275" s="13"/>
      <c r="H1275" s="13"/>
      <c r="I1275" s="14"/>
      <c r="K1275" s="468"/>
      <c r="L1275" s="565"/>
      <c r="M1275" s="547"/>
    </row>
    <row r="1276" spans="1:13" s="25" customFormat="1" x14ac:dyDescent="0.2">
      <c r="A1276" s="15"/>
      <c r="B1276" s="30"/>
      <c r="C1276" s="306"/>
      <c r="D1276" s="31"/>
      <c r="E1276" s="30"/>
      <c r="F1276" s="13"/>
      <c r="G1276" s="13"/>
      <c r="H1276" s="13"/>
      <c r="I1276" s="14"/>
      <c r="K1276" s="468"/>
      <c r="L1276" s="565"/>
      <c r="M1276" s="547"/>
    </row>
    <row r="1277" spans="1:13" s="25" customFormat="1" x14ac:dyDescent="0.2">
      <c r="A1277" s="15"/>
      <c r="B1277" s="30"/>
      <c r="C1277" s="306"/>
      <c r="D1277" s="31"/>
      <c r="E1277" s="30"/>
      <c r="F1277" s="13"/>
      <c r="G1277" s="13"/>
      <c r="H1277" s="13"/>
      <c r="I1277" s="14"/>
      <c r="K1277" s="468"/>
      <c r="L1277" s="565"/>
      <c r="M1277" s="547"/>
    </row>
    <row r="1278" spans="1:13" s="25" customFormat="1" x14ac:dyDescent="0.2">
      <c r="A1278" s="15"/>
      <c r="B1278" s="30"/>
      <c r="C1278" s="306"/>
      <c r="D1278" s="31"/>
      <c r="E1278" s="30"/>
      <c r="F1278" s="13"/>
      <c r="G1278" s="13"/>
      <c r="H1278" s="13"/>
      <c r="I1278" s="14"/>
      <c r="K1278" s="468"/>
      <c r="L1278" s="565"/>
      <c r="M1278" s="547"/>
    </row>
    <row r="1279" spans="1:13" s="25" customFormat="1" x14ac:dyDescent="0.2">
      <c r="A1279" s="15"/>
      <c r="B1279" s="30"/>
      <c r="C1279" s="306"/>
      <c r="D1279" s="31"/>
      <c r="E1279" s="30"/>
      <c r="F1279" s="13"/>
      <c r="G1279" s="13"/>
      <c r="H1279" s="13"/>
      <c r="I1279" s="14"/>
      <c r="K1279" s="468"/>
      <c r="L1279" s="565"/>
      <c r="M1279" s="547"/>
    </row>
    <row r="1280" spans="1:13" s="25" customFormat="1" x14ac:dyDescent="0.2">
      <c r="A1280" s="15"/>
      <c r="B1280" s="30"/>
      <c r="C1280" s="306"/>
      <c r="D1280" s="31"/>
      <c r="E1280" s="30"/>
      <c r="F1280" s="13"/>
      <c r="G1280" s="13"/>
      <c r="H1280" s="13"/>
      <c r="I1280" s="14"/>
      <c r="K1280" s="468"/>
      <c r="L1280" s="565"/>
      <c r="M1280" s="547"/>
    </row>
    <row r="1281" spans="1:13" s="25" customFormat="1" x14ac:dyDescent="0.2">
      <c r="A1281" s="15"/>
      <c r="B1281" s="30"/>
      <c r="C1281" s="306"/>
      <c r="D1281" s="31"/>
      <c r="E1281" s="30"/>
      <c r="F1281" s="13"/>
      <c r="G1281" s="13"/>
      <c r="H1281" s="13"/>
      <c r="I1281" s="14"/>
      <c r="K1281" s="468"/>
      <c r="L1281" s="565"/>
      <c r="M1281" s="547"/>
    </row>
    <row r="1282" spans="1:13" s="25" customFormat="1" x14ac:dyDescent="0.2">
      <c r="A1282" s="15"/>
      <c r="B1282" s="30"/>
      <c r="C1282" s="306"/>
      <c r="D1282" s="31"/>
      <c r="E1282" s="30"/>
      <c r="F1282" s="13"/>
      <c r="G1282" s="13"/>
      <c r="H1282" s="13"/>
      <c r="I1282" s="14"/>
      <c r="K1282" s="468"/>
      <c r="L1282" s="565"/>
      <c r="M1282" s="547"/>
    </row>
    <row r="1283" spans="1:13" s="25" customFormat="1" x14ac:dyDescent="0.2">
      <c r="A1283" s="15"/>
      <c r="B1283" s="30"/>
      <c r="C1283" s="306"/>
      <c r="D1283" s="31"/>
      <c r="E1283" s="30"/>
      <c r="F1283" s="13"/>
      <c r="G1283" s="13"/>
      <c r="H1283" s="13"/>
      <c r="I1283" s="14"/>
      <c r="K1283" s="468"/>
      <c r="L1283" s="565"/>
      <c r="M1283" s="547"/>
    </row>
    <row r="1284" spans="1:13" s="25" customFormat="1" x14ac:dyDescent="0.2">
      <c r="A1284" s="15"/>
      <c r="B1284" s="30"/>
      <c r="C1284" s="306"/>
      <c r="D1284" s="31"/>
      <c r="E1284" s="30"/>
      <c r="F1284" s="13"/>
      <c r="G1284" s="13"/>
      <c r="H1284" s="13"/>
      <c r="I1284" s="14"/>
      <c r="K1284" s="468"/>
      <c r="L1284" s="565"/>
      <c r="M1284" s="547"/>
    </row>
    <row r="1285" spans="1:13" s="25" customFormat="1" x14ac:dyDescent="0.2">
      <c r="A1285" s="15"/>
      <c r="B1285" s="30"/>
      <c r="C1285" s="306"/>
      <c r="D1285" s="31"/>
      <c r="E1285" s="30"/>
      <c r="F1285" s="13"/>
      <c r="G1285" s="13"/>
      <c r="H1285" s="13"/>
      <c r="I1285" s="14"/>
      <c r="K1285" s="468"/>
      <c r="L1285" s="565"/>
      <c r="M1285" s="547"/>
    </row>
    <row r="1286" spans="1:13" s="25" customFormat="1" x14ac:dyDescent="0.2">
      <c r="A1286" s="15"/>
      <c r="B1286" s="30"/>
      <c r="C1286" s="306"/>
      <c r="D1286" s="31"/>
      <c r="E1286" s="30"/>
      <c r="F1286" s="13"/>
      <c r="G1286" s="13"/>
      <c r="H1286" s="13"/>
      <c r="I1286" s="14"/>
      <c r="K1286" s="468"/>
      <c r="L1286" s="565"/>
      <c r="M1286" s="547"/>
    </row>
    <row r="1287" spans="1:13" s="25" customFormat="1" x14ac:dyDescent="0.2">
      <c r="A1287" s="15"/>
      <c r="B1287" s="30"/>
      <c r="C1287" s="306"/>
      <c r="D1287" s="31"/>
      <c r="E1287" s="30"/>
      <c r="F1287" s="13"/>
      <c r="G1287" s="13"/>
      <c r="H1287" s="13"/>
      <c r="I1287" s="14"/>
      <c r="K1287" s="468"/>
      <c r="L1287" s="565"/>
      <c r="M1287" s="547"/>
    </row>
    <row r="1288" spans="1:13" s="25" customFormat="1" x14ac:dyDescent="0.2">
      <c r="A1288" s="15"/>
      <c r="B1288" s="30"/>
      <c r="C1288" s="306"/>
      <c r="D1288" s="31"/>
      <c r="E1288" s="30"/>
      <c r="F1288" s="13"/>
      <c r="G1288" s="13"/>
      <c r="H1288" s="13"/>
      <c r="I1288" s="14"/>
      <c r="K1288" s="468"/>
      <c r="L1288" s="565"/>
      <c r="M1288" s="547"/>
    </row>
    <row r="1289" spans="1:13" s="25" customFormat="1" x14ac:dyDescent="0.2">
      <c r="A1289" s="15"/>
      <c r="B1289" s="30"/>
      <c r="C1289" s="306"/>
      <c r="D1289" s="31"/>
      <c r="E1289" s="30"/>
      <c r="F1289" s="13"/>
      <c r="G1289" s="13"/>
      <c r="H1289" s="13"/>
      <c r="I1289" s="14"/>
      <c r="K1289" s="468"/>
      <c r="L1289" s="565"/>
      <c r="M1289" s="547"/>
    </row>
    <row r="1290" spans="1:13" s="25" customFormat="1" x14ac:dyDescent="0.2">
      <c r="A1290" s="15"/>
      <c r="B1290" s="30"/>
      <c r="C1290" s="306"/>
      <c r="D1290" s="31"/>
      <c r="E1290" s="30"/>
      <c r="F1290" s="13"/>
      <c r="G1290" s="13"/>
      <c r="H1290" s="13"/>
      <c r="I1290" s="14"/>
      <c r="K1290" s="468"/>
      <c r="L1290" s="565"/>
      <c r="M1290" s="547"/>
    </row>
    <row r="1291" spans="1:13" s="25" customFormat="1" x14ac:dyDescent="0.2">
      <c r="A1291" s="15"/>
      <c r="B1291" s="30"/>
      <c r="C1291" s="306"/>
      <c r="D1291" s="31"/>
      <c r="E1291" s="30"/>
      <c r="F1291" s="13"/>
      <c r="G1291" s="13"/>
      <c r="H1291" s="13"/>
      <c r="I1291" s="14"/>
      <c r="K1291" s="468"/>
      <c r="L1291" s="565"/>
      <c r="M1291" s="547"/>
    </row>
    <row r="1292" spans="1:13" s="25" customFormat="1" x14ac:dyDescent="0.2">
      <c r="A1292" s="15"/>
      <c r="B1292" s="30"/>
      <c r="C1292" s="306"/>
      <c r="D1292" s="31"/>
      <c r="E1292" s="30"/>
      <c r="F1292" s="13"/>
      <c r="G1292" s="13"/>
      <c r="H1292" s="13"/>
      <c r="I1292" s="14"/>
      <c r="K1292" s="468"/>
      <c r="L1292" s="565"/>
      <c r="M1292" s="547"/>
    </row>
    <row r="1293" spans="1:13" s="25" customFormat="1" x14ac:dyDescent="0.2">
      <c r="A1293" s="15"/>
      <c r="B1293" s="30"/>
      <c r="C1293" s="306"/>
      <c r="D1293" s="31"/>
      <c r="E1293" s="30"/>
      <c r="F1293" s="13"/>
      <c r="G1293" s="13"/>
      <c r="H1293" s="13"/>
      <c r="I1293" s="14"/>
      <c r="K1293" s="468"/>
      <c r="L1293" s="565"/>
      <c r="M1293" s="547"/>
    </row>
    <row r="1294" spans="1:13" s="25" customFormat="1" x14ac:dyDescent="0.2">
      <c r="A1294" s="15"/>
      <c r="B1294" s="30"/>
      <c r="C1294" s="306"/>
      <c r="D1294" s="31"/>
      <c r="E1294" s="30"/>
      <c r="F1294" s="13"/>
      <c r="G1294" s="13"/>
      <c r="H1294" s="13"/>
      <c r="I1294" s="14"/>
      <c r="K1294" s="468"/>
      <c r="L1294" s="565"/>
      <c r="M1294" s="547"/>
    </row>
    <row r="1295" spans="1:13" s="25" customFormat="1" x14ac:dyDescent="0.2">
      <c r="A1295" s="15"/>
      <c r="B1295" s="30"/>
      <c r="C1295" s="306"/>
      <c r="D1295" s="31"/>
      <c r="E1295" s="30"/>
      <c r="F1295" s="13"/>
      <c r="G1295" s="13"/>
      <c r="H1295" s="13"/>
      <c r="I1295" s="14"/>
      <c r="K1295" s="468"/>
      <c r="L1295" s="565"/>
      <c r="M1295" s="547"/>
    </row>
    <row r="1296" spans="1:13" s="25" customFormat="1" x14ac:dyDescent="0.2">
      <c r="A1296" s="15"/>
      <c r="B1296" s="30"/>
      <c r="C1296" s="306"/>
      <c r="D1296" s="31"/>
      <c r="E1296" s="30"/>
      <c r="F1296" s="13"/>
      <c r="G1296" s="13"/>
      <c r="H1296" s="13"/>
      <c r="I1296" s="14"/>
      <c r="K1296" s="468"/>
      <c r="L1296" s="565"/>
      <c r="M1296" s="547"/>
    </row>
    <row r="1297" spans="1:13" s="25" customFormat="1" x14ac:dyDescent="0.2">
      <c r="A1297" s="15"/>
      <c r="B1297" s="30"/>
      <c r="C1297" s="306"/>
      <c r="D1297" s="31"/>
      <c r="E1297" s="30"/>
      <c r="F1297" s="13"/>
      <c r="G1297" s="13"/>
      <c r="H1297" s="13"/>
      <c r="I1297" s="14"/>
      <c r="K1297" s="468"/>
      <c r="L1297" s="565"/>
      <c r="M1297" s="547"/>
    </row>
    <row r="1298" spans="1:13" s="25" customFormat="1" x14ac:dyDescent="0.2">
      <c r="A1298" s="15"/>
      <c r="B1298" s="30"/>
      <c r="C1298" s="306"/>
      <c r="D1298" s="31"/>
      <c r="E1298" s="30"/>
      <c r="F1298" s="13"/>
      <c r="G1298" s="13"/>
      <c r="H1298" s="13"/>
      <c r="I1298" s="14"/>
      <c r="K1298" s="468"/>
      <c r="L1298" s="565"/>
      <c r="M1298" s="547"/>
    </row>
    <row r="1299" spans="1:13" s="25" customFormat="1" x14ac:dyDescent="0.2">
      <c r="A1299" s="15"/>
      <c r="B1299" s="30"/>
      <c r="C1299" s="306"/>
      <c r="D1299" s="31"/>
      <c r="E1299" s="30"/>
      <c r="F1299" s="13"/>
      <c r="G1299" s="13"/>
      <c r="H1299" s="13"/>
      <c r="I1299" s="14"/>
      <c r="K1299" s="468"/>
      <c r="L1299" s="565"/>
      <c r="M1299" s="547"/>
    </row>
    <row r="1300" spans="1:13" s="25" customFormat="1" x14ac:dyDescent="0.2">
      <c r="A1300" s="15"/>
      <c r="B1300" s="30"/>
      <c r="C1300" s="306"/>
      <c r="D1300" s="31"/>
      <c r="E1300" s="30"/>
      <c r="F1300" s="13"/>
      <c r="G1300" s="13"/>
      <c r="H1300" s="13"/>
      <c r="I1300" s="14"/>
      <c r="K1300" s="468"/>
      <c r="L1300" s="565"/>
      <c r="M1300" s="547"/>
    </row>
    <row r="1301" spans="1:13" s="25" customFormat="1" x14ac:dyDescent="0.2">
      <c r="A1301" s="15"/>
      <c r="B1301" s="30"/>
      <c r="C1301" s="306"/>
      <c r="D1301" s="31"/>
      <c r="E1301" s="30"/>
      <c r="F1301" s="13"/>
      <c r="G1301" s="13"/>
      <c r="H1301" s="13"/>
      <c r="I1301" s="14"/>
      <c r="K1301" s="468"/>
      <c r="L1301" s="565"/>
      <c r="M1301" s="547"/>
    </row>
    <row r="1302" spans="1:13" s="25" customFormat="1" x14ac:dyDescent="0.2">
      <c r="A1302" s="15"/>
      <c r="B1302" s="30"/>
      <c r="C1302" s="306"/>
      <c r="D1302" s="31"/>
      <c r="E1302" s="30"/>
      <c r="F1302" s="13"/>
      <c r="G1302" s="13"/>
      <c r="H1302" s="13"/>
      <c r="I1302" s="14"/>
      <c r="K1302" s="468"/>
      <c r="L1302" s="565"/>
      <c r="M1302" s="547"/>
    </row>
    <row r="1303" spans="1:13" s="25" customFormat="1" x14ac:dyDescent="0.2">
      <c r="A1303" s="15"/>
      <c r="B1303" s="30"/>
      <c r="C1303" s="306"/>
      <c r="D1303" s="31"/>
      <c r="E1303" s="30"/>
      <c r="F1303" s="13"/>
      <c r="G1303" s="13"/>
      <c r="H1303" s="13"/>
      <c r="I1303" s="14"/>
      <c r="K1303" s="468"/>
      <c r="L1303" s="565"/>
      <c r="M1303" s="547"/>
    </row>
    <row r="1304" spans="1:13" s="25" customFormat="1" x14ac:dyDescent="0.2">
      <c r="A1304" s="15"/>
      <c r="B1304" s="30"/>
      <c r="C1304" s="306"/>
      <c r="D1304" s="31"/>
      <c r="E1304" s="30"/>
      <c r="F1304" s="13"/>
      <c r="G1304" s="13"/>
      <c r="H1304" s="13"/>
      <c r="I1304" s="14"/>
      <c r="K1304" s="468"/>
      <c r="L1304" s="565"/>
      <c r="M1304" s="547"/>
    </row>
    <row r="1305" spans="1:13" s="25" customFormat="1" x14ac:dyDescent="0.2">
      <c r="A1305" s="15"/>
      <c r="B1305" s="30"/>
      <c r="C1305" s="306"/>
      <c r="D1305" s="31"/>
      <c r="E1305" s="30"/>
      <c r="F1305" s="13"/>
      <c r="G1305" s="13"/>
      <c r="H1305" s="13"/>
      <c r="I1305" s="14"/>
      <c r="K1305" s="468"/>
      <c r="L1305" s="565"/>
      <c r="M1305" s="547"/>
    </row>
    <row r="1306" spans="1:13" s="25" customFormat="1" x14ac:dyDescent="0.2">
      <c r="A1306" s="15"/>
      <c r="B1306" s="30"/>
      <c r="C1306" s="306"/>
      <c r="D1306" s="31"/>
      <c r="E1306" s="30"/>
      <c r="F1306" s="13"/>
      <c r="G1306" s="13"/>
      <c r="H1306" s="13"/>
      <c r="I1306" s="14"/>
      <c r="K1306" s="468"/>
      <c r="L1306" s="565"/>
      <c r="M1306" s="547"/>
    </row>
    <row r="1307" spans="1:13" s="25" customFormat="1" x14ac:dyDescent="0.2">
      <c r="A1307" s="15"/>
      <c r="B1307" s="30"/>
      <c r="C1307" s="306"/>
      <c r="D1307" s="31"/>
      <c r="E1307" s="30"/>
      <c r="F1307" s="13"/>
      <c r="G1307" s="13"/>
      <c r="H1307" s="13"/>
      <c r="I1307" s="14"/>
      <c r="K1307" s="468"/>
      <c r="L1307" s="565"/>
      <c r="M1307" s="547"/>
    </row>
    <row r="1308" spans="1:13" s="25" customFormat="1" x14ac:dyDescent="0.2">
      <c r="A1308" s="15"/>
      <c r="B1308" s="30"/>
      <c r="C1308" s="306"/>
      <c r="D1308" s="31"/>
      <c r="E1308" s="30"/>
      <c r="F1308" s="13"/>
      <c r="G1308" s="13"/>
      <c r="H1308" s="13"/>
      <c r="I1308" s="14"/>
      <c r="K1308" s="468"/>
      <c r="L1308" s="565"/>
      <c r="M1308" s="547"/>
    </row>
    <row r="1309" spans="1:13" s="25" customFormat="1" x14ac:dyDescent="0.2">
      <c r="A1309" s="15"/>
      <c r="B1309" s="30"/>
      <c r="C1309" s="306"/>
      <c r="D1309" s="31"/>
      <c r="E1309" s="30"/>
      <c r="F1309" s="13"/>
      <c r="G1309" s="13"/>
      <c r="H1309" s="13"/>
      <c r="I1309" s="14"/>
      <c r="K1309" s="468"/>
      <c r="L1309" s="565"/>
      <c r="M1309" s="547"/>
    </row>
    <row r="1310" spans="1:13" s="25" customFormat="1" x14ac:dyDescent="0.2">
      <c r="A1310" s="15"/>
      <c r="B1310" s="30"/>
      <c r="C1310" s="306"/>
      <c r="D1310" s="31"/>
      <c r="E1310" s="30"/>
      <c r="F1310" s="13"/>
      <c r="G1310" s="13"/>
      <c r="H1310" s="13"/>
      <c r="I1310" s="14"/>
      <c r="K1310" s="468"/>
      <c r="L1310" s="565"/>
      <c r="M1310" s="547"/>
    </row>
    <row r="1311" spans="1:13" s="25" customFormat="1" x14ac:dyDescent="0.2">
      <c r="A1311" s="15"/>
      <c r="B1311" s="30"/>
      <c r="C1311" s="306"/>
      <c r="D1311" s="31"/>
      <c r="E1311" s="30"/>
      <c r="F1311" s="13"/>
      <c r="G1311" s="13"/>
      <c r="H1311" s="13"/>
      <c r="I1311" s="14"/>
      <c r="K1311" s="468"/>
      <c r="L1311" s="565"/>
      <c r="M1311" s="547"/>
    </row>
    <row r="1312" spans="1:13" s="25" customFormat="1" x14ac:dyDescent="0.2">
      <c r="A1312" s="15"/>
      <c r="B1312" s="30"/>
      <c r="C1312" s="306"/>
      <c r="D1312" s="31"/>
      <c r="E1312" s="30"/>
      <c r="F1312" s="13"/>
      <c r="G1312" s="13"/>
      <c r="H1312" s="13"/>
      <c r="I1312" s="14"/>
      <c r="K1312" s="468"/>
      <c r="L1312" s="565"/>
      <c r="M1312" s="547"/>
    </row>
    <row r="1313" spans="1:13" s="25" customFormat="1" x14ac:dyDescent="0.2">
      <c r="A1313" s="15"/>
      <c r="B1313" s="30"/>
      <c r="C1313" s="306"/>
      <c r="D1313" s="31"/>
      <c r="E1313" s="30"/>
      <c r="F1313" s="13"/>
      <c r="G1313" s="13"/>
      <c r="H1313" s="13"/>
      <c r="I1313" s="14"/>
      <c r="K1313" s="468"/>
      <c r="L1313" s="565"/>
      <c r="M1313" s="547"/>
    </row>
    <row r="1314" spans="1:13" s="25" customFormat="1" x14ac:dyDescent="0.2">
      <c r="A1314" s="15"/>
      <c r="B1314" s="30"/>
      <c r="C1314" s="306"/>
      <c r="D1314" s="31"/>
      <c r="E1314" s="30"/>
      <c r="F1314" s="13"/>
      <c r="G1314" s="13"/>
      <c r="H1314" s="13"/>
      <c r="I1314" s="14"/>
      <c r="K1314" s="468"/>
      <c r="L1314" s="565"/>
      <c r="M1314" s="547"/>
    </row>
    <row r="1315" spans="1:13" s="25" customFormat="1" x14ac:dyDescent="0.2">
      <c r="A1315" s="15"/>
      <c r="B1315" s="30"/>
      <c r="C1315" s="306"/>
      <c r="D1315" s="31"/>
      <c r="E1315" s="30"/>
      <c r="F1315" s="13"/>
      <c r="G1315" s="13"/>
      <c r="H1315" s="13"/>
      <c r="I1315" s="14"/>
      <c r="K1315" s="468"/>
      <c r="L1315" s="565"/>
      <c r="M1315" s="547"/>
    </row>
    <row r="1316" spans="1:13" s="25" customFormat="1" x14ac:dyDescent="0.2">
      <c r="A1316" s="15"/>
      <c r="B1316" s="30"/>
      <c r="C1316" s="306"/>
      <c r="D1316" s="31"/>
      <c r="E1316" s="30"/>
      <c r="F1316" s="13"/>
      <c r="G1316" s="13"/>
      <c r="H1316" s="13"/>
      <c r="I1316" s="14"/>
      <c r="K1316" s="468"/>
      <c r="L1316" s="565"/>
      <c r="M1316" s="547"/>
    </row>
    <row r="1317" spans="1:13" s="25" customFormat="1" x14ac:dyDescent="0.2">
      <c r="A1317" s="15"/>
      <c r="B1317" s="30"/>
      <c r="C1317" s="306"/>
      <c r="D1317" s="31"/>
      <c r="E1317" s="30"/>
      <c r="F1317" s="13"/>
      <c r="G1317" s="13"/>
      <c r="H1317" s="13"/>
      <c r="I1317" s="14"/>
      <c r="K1317" s="468"/>
      <c r="L1317" s="565"/>
      <c r="M1317" s="547"/>
    </row>
    <row r="1318" spans="1:13" s="25" customFormat="1" x14ac:dyDescent="0.2">
      <c r="A1318" s="15"/>
      <c r="B1318" s="30"/>
      <c r="C1318" s="306"/>
      <c r="D1318" s="31"/>
      <c r="E1318" s="30"/>
      <c r="F1318" s="13"/>
      <c r="G1318" s="13"/>
      <c r="H1318" s="13"/>
      <c r="I1318" s="14"/>
      <c r="K1318" s="468"/>
      <c r="L1318" s="565"/>
      <c r="M1318" s="547"/>
    </row>
    <row r="1319" spans="1:13" s="25" customFormat="1" x14ac:dyDescent="0.2">
      <c r="A1319" s="15"/>
      <c r="B1319" s="30"/>
      <c r="C1319" s="306"/>
      <c r="D1319" s="31"/>
      <c r="E1319" s="30"/>
      <c r="F1319" s="13"/>
      <c r="G1319" s="13"/>
      <c r="H1319" s="13"/>
      <c r="I1319" s="14"/>
      <c r="K1319" s="468"/>
      <c r="L1319" s="565"/>
      <c r="M1319" s="547"/>
    </row>
    <row r="1320" spans="1:13" s="25" customFormat="1" x14ac:dyDescent="0.2">
      <c r="A1320" s="15"/>
      <c r="B1320" s="30"/>
      <c r="C1320" s="306"/>
      <c r="D1320" s="31"/>
      <c r="E1320" s="30"/>
      <c r="F1320" s="13"/>
      <c r="G1320" s="13"/>
      <c r="H1320" s="13"/>
      <c r="I1320" s="14"/>
      <c r="K1320" s="468"/>
      <c r="L1320" s="565"/>
      <c r="M1320" s="547"/>
    </row>
    <row r="1321" spans="1:13" s="25" customFormat="1" x14ac:dyDescent="0.2">
      <c r="A1321" s="15"/>
      <c r="B1321" s="30"/>
      <c r="C1321" s="306"/>
      <c r="D1321" s="31"/>
      <c r="E1321" s="30"/>
      <c r="F1321" s="13"/>
      <c r="G1321" s="13"/>
      <c r="H1321" s="13"/>
      <c r="I1321" s="14"/>
      <c r="K1321" s="468"/>
      <c r="L1321" s="565"/>
      <c r="M1321" s="547"/>
    </row>
    <row r="1322" spans="1:13" s="25" customFormat="1" x14ac:dyDescent="0.2">
      <c r="A1322" s="15"/>
      <c r="B1322" s="30"/>
      <c r="C1322" s="306"/>
      <c r="D1322" s="31"/>
      <c r="E1322" s="30"/>
      <c r="F1322" s="13"/>
      <c r="G1322" s="13"/>
      <c r="H1322" s="13"/>
      <c r="I1322" s="14"/>
      <c r="K1322" s="468"/>
      <c r="L1322" s="565"/>
      <c r="M1322" s="547"/>
    </row>
    <row r="1323" spans="1:13" s="25" customFormat="1" x14ac:dyDescent="0.2">
      <c r="A1323" s="15"/>
      <c r="B1323" s="30"/>
      <c r="C1323" s="306"/>
      <c r="D1323" s="31"/>
      <c r="E1323" s="30"/>
      <c r="F1323" s="13"/>
      <c r="G1323" s="13"/>
      <c r="H1323" s="13"/>
      <c r="I1323" s="14"/>
      <c r="K1323" s="468"/>
      <c r="L1323" s="565"/>
      <c r="M1323" s="547"/>
    </row>
    <row r="1324" spans="1:13" s="25" customFormat="1" x14ac:dyDescent="0.2">
      <c r="A1324" s="15"/>
      <c r="B1324" s="30"/>
      <c r="C1324" s="306"/>
      <c r="D1324" s="31"/>
      <c r="E1324" s="30"/>
      <c r="F1324" s="13"/>
      <c r="G1324" s="13"/>
      <c r="H1324" s="13"/>
      <c r="I1324" s="14"/>
      <c r="K1324" s="468"/>
      <c r="L1324" s="565"/>
      <c r="M1324" s="547"/>
    </row>
    <row r="1325" spans="1:13" s="25" customFormat="1" x14ac:dyDescent="0.2">
      <c r="A1325" s="15"/>
      <c r="B1325" s="30"/>
      <c r="C1325" s="306"/>
      <c r="D1325" s="31"/>
      <c r="E1325" s="30"/>
      <c r="F1325" s="13"/>
      <c r="G1325" s="13"/>
      <c r="H1325" s="13"/>
      <c r="I1325" s="14"/>
      <c r="K1325" s="468"/>
      <c r="L1325" s="565"/>
      <c r="M1325" s="547"/>
    </row>
    <row r="1326" spans="1:13" s="25" customFormat="1" x14ac:dyDescent="0.2">
      <c r="A1326" s="15"/>
      <c r="B1326" s="30"/>
      <c r="C1326" s="306"/>
      <c r="D1326" s="31"/>
      <c r="E1326" s="30"/>
      <c r="F1326" s="13"/>
      <c r="G1326" s="13"/>
      <c r="H1326" s="13"/>
      <c r="I1326" s="14"/>
      <c r="K1326" s="468"/>
      <c r="L1326" s="565"/>
      <c r="M1326" s="547"/>
    </row>
    <row r="1327" spans="1:13" s="25" customFormat="1" x14ac:dyDescent="0.2">
      <c r="A1327" s="15"/>
      <c r="B1327" s="30"/>
      <c r="C1327" s="306"/>
      <c r="D1327" s="31"/>
      <c r="E1327" s="30"/>
      <c r="F1327" s="13"/>
      <c r="G1327" s="13"/>
      <c r="H1327" s="13"/>
      <c r="I1327" s="14"/>
      <c r="K1327" s="468"/>
      <c r="L1327" s="565"/>
      <c r="M1327" s="547"/>
    </row>
    <row r="1328" spans="1:13" s="25" customFormat="1" x14ac:dyDescent="0.2">
      <c r="A1328" s="15"/>
      <c r="B1328" s="30"/>
      <c r="C1328" s="306"/>
      <c r="D1328" s="31"/>
      <c r="E1328" s="30"/>
      <c r="F1328" s="13"/>
      <c r="G1328" s="13"/>
      <c r="H1328" s="13"/>
      <c r="I1328" s="14"/>
      <c r="K1328" s="468"/>
      <c r="L1328" s="565"/>
      <c r="M1328" s="547"/>
    </row>
    <row r="1329" spans="1:13" s="25" customFormat="1" x14ac:dyDescent="0.2">
      <c r="A1329" s="15"/>
      <c r="B1329" s="30"/>
      <c r="C1329" s="306"/>
      <c r="D1329" s="31"/>
      <c r="E1329" s="30"/>
      <c r="F1329" s="13"/>
      <c r="G1329" s="13"/>
      <c r="H1329" s="13"/>
      <c r="I1329" s="14"/>
      <c r="K1329" s="468"/>
      <c r="L1329" s="565"/>
      <c r="M1329" s="547"/>
    </row>
    <row r="1330" spans="1:13" s="25" customFormat="1" x14ac:dyDescent="0.2">
      <c r="A1330" s="15"/>
      <c r="B1330" s="30"/>
      <c r="C1330" s="306"/>
      <c r="D1330" s="31"/>
      <c r="E1330" s="30"/>
      <c r="F1330" s="13"/>
      <c r="G1330" s="13"/>
      <c r="H1330" s="13"/>
      <c r="I1330" s="14"/>
      <c r="K1330" s="468"/>
      <c r="L1330" s="565"/>
      <c r="M1330" s="547"/>
    </row>
    <row r="1331" spans="1:13" s="25" customFormat="1" x14ac:dyDescent="0.2">
      <c r="A1331" s="15"/>
      <c r="B1331" s="30"/>
      <c r="C1331" s="306"/>
      <c r="D1331" s="31"/>
      <c r="E1331" s="30"/>
      <c r="F1331" s="13"/>
      <c r="G1331" s="13"/>
      <c r="H1331" s="13"/>
      <c r="I1331" s="14"/>
      <c r="K1331" s="468"/>
      <c r="L1331" s="565"/>
      <c r="M1331" s="547"/>
    </row>
    <row r="1332" spans="1:13" s="25" customFormat="1" x14ac:dyDescent="0.2">
      <c r="A1332" s="15"/>
      <c r="B1332" s="30"/>
      <c r="C1332" s="306"/>
      <c r="D1332" s="31"/>
      <c r="E1332" s="30"/>
      <c r="F1332" s="13"/>
      <c r="G1332" s="13"/>
      <c r="H1332" s="13"/>
      <c r="I1332" s="14"/>
      <c r="K1332" s="468"/>
      <c r="L1332" s="565"/>
      <c r="M1332" s="547"/>
    </row>
    <row r="1333" spans="1:13" s="25" customFormat="1" x14ac:dyDescent="0.2">
      <c r="A1333" s="15"/>
      <c r="B1333" s="30"/>
      <c r="C1333" s="306"/>
      <c r="D1333" s="31"/>
      <c r="E1333" s="30"/>
      <c r="F1333" s="13"/>
      <c r="G1333" s="13"/>
      <c r="H1333" s="13"/>
      <c r="I1333" s="14"/>
      <c r="K1333" s="468"/>
      <c r="L1333" s="565"/>
      <c r="M1333" s="547"/>
    </row>
    <row r="1334" spans="1:13" s="25" customFormat="1" x14ac:dyDescent="0.2">
      <c r="A1334" s="15"/>
      <c r="B1334" s="30"/>
      <c r="C1334" s="306"/>
      <c r="D1334" s="31"/>
      <c r="E1334" s="30"/>
      <c r="F1334" s="13"/>
      <c r="G1334" s="13"/>
      <c r="H1334" s="13"/>
      <c r="I1334" s="14"/>
      <c r="K1334" s="468"/>
      <c r="L1334" s="565"/>
      <c r="M1334" s="547"/>
    </row>
    <row r="1335" spans="1:13" s="25" customFormat="1" x14ac:dyDescent="0.2">
      <c r="A1335" s="15"/>
      <c r="B1335" s="30"/>
      <c r="C1335" s="306"/>
      <c r="D1335" s="31"/>
      <c r="E1335" s="30"/>
      <c r="F1335" s="13"/>
      <c r="G1335" s="13"/>
      <c r="H1335" s="13"/>
      <c r="I1335" s="14"/>
      <c r="K1335" s="468"/>
      <c r="L1335" s="565"/>
      <c r="M1335" s="547"/>
    </row>
    <row r="1336" spans="1:13" s="25" customFormat="1" x14ac:dyDescent="0.2">
      <c r="A1336" s="15"/>
      <c r="B1336" s="30"/>
      <c r="C1336" s="306"/>
      <c r="D1336" s="31"/>
      <c r="E1336" s="30"/>
      <c r="F1336" s="13"/>
      <c r="G1336" s="13"/>
      <c r="H1336" s="13"/>
      <c r="I1336" s="14"/>
      <c r="K1336" s="468"/>
      <c r="L1336" s="565"/>
      <c r="M1336" s="547"/>
    </row>
    <row r="1337" spans="1:13" s="25" customFormat="1" x14ac:dyDescent="0.2">
      <c r="A1337" s="15"/>
      <c r="B1337" s="30"/>
      <c r="C1337" s="306"/>
      <c r="D1337" s="31"/>
      <c r="E1337" s="30"/>
      <c r="F1337" s="13"/>
      <c r="G1337" s="13"/>
      <c r="H1337" s="13"/>
      <c r="I1337" s="14"/>
      <c r="K1337" s="468"/>
      <c r="L1337" s="565"/>
      <c r="M1337" s="547"/>
    </row>
    <row r="1338" spans="1:13" s="25" customFormat="1" x14ac:dyDescent="0.2">
      <c r="A1338" s="15"/>
      <c r="B1338" s="30"/>
      <c r="C1338" s="306"/>
      <c r="D1338" s="31"/>
      <c r="E1338" s="30"/>
      <c r="F1338" s="13"/>
      <c r="G1338" s="13"/>
      <c r="H1338" s="13"/>
      <c r="I1338" s="14"/>
      <c r="K1338" s="468"/>
      <c r="L1338" s="565"/>
      <c r="M1338" s="547"/>
    </row>
    <row r="1339" spans="1:13" s="25" customFormat="1" x14ac:dyDescent="0.2">
      <c r="A1339" s="15"/>
      <c r="B1339" s="30"/>
      <c r="C1339" s="306"/>
      <c r="D1339" s="31"/>
      <c r="E1339" s="30"/>
      <c r="F1339" s="13"/>
      <c r="G1339" s="13"/>
      <c r="H1339" s="13"/>
      <c r="I1339" s="14"/>
      <c r="K1339" s="468"/>
      <c r="L1339" s="565"/>
      <c r="M1339" s="547"/>
    </row>
    <row r="1340" spans="1:13" s="25" customFormat="1" x14ac:dyDescent="0.2">
      <c r="A1340" s="15"/>
      <c r="B1340" s="30"/>
      <c r="C1340" s="306"/>
      <c r="D1340" s="31"/>
      <c r="E1340" s="30"/>
      <c r="F1340" s="13"/>
      <c r="G1340" s="13"/>
      <c r="H1340" s="13"/>
      <c r="I1340" s="14"/>
      <c r="K1340" s="468"/>
      <c r="L1340" s="565"/>
      <c r="M1340" s="547"/>
    </row>
    <row r="1341" spans="1:13" s="25" customFormat="1" x14ac:dyDescent="0.2">
      <c r="A1341" s="15"/>
      <c r="B1341" s="30"/>
      <c r="C1341" s="306"/>
      <c r="D1341" s="31"/>
      <c r="E1341" s="30"/>
      <c r="F1341" s="13"/>
      <c r="G1341" s="13"/>
      <c r="H1341" s="13"/>
      <c r="I1341" s="14"/>
      <c r="K1341" s="468"/>
      <c r="L1341" s="565"/>
      <c r="M1341" s="547"/>
    </row>
    <row r="1342" spans="1:13" s="25" customFormat="1" x14ac:dyDescent="0.2">
      <c r="A1342" s="15"/>
      <c r="B1342" s="30"/>
      <c r="C1342" s="306"/>
      <c r="D1342" s="31"/>
      <c r="E1342" s="30"/>
      <c r="F1342" s="13"/>
      <c r="G1342" s="13"/>
      <c r="H1342" s="13"/>
      <c r="I1342" s="14"/>
      <c r="K1342" s="468"/>
      <c r="L1342" s="565"/>
      <c r="M1342" s="547"/>
    </row>
    <row r="1343" spans="1:13" s="25" customFormat="1" x14ac:dyDescent="0.2">
      <c r="A1343" s="15"/>
      <c r="B1343" s="30"/>
      <c r="C1343" s="306"/>
      <c r="D1343" s="31"/>
      <c r="E1343" s="30"/>
      <c r="F1343" s="13"/>
      <c r="G1343" s="13"/>
      <c r="H1343" s="13"/>
      <c r="I1343" s="14"/>
      <c r="K1343" s="468"/>
      <c r="L1343" s="565"/>
      <c r="M1343" s="547"/>
    </row>
    <row r="1344" spans="1:13" s="25" customFormat="1" x14ac:dyDescent="0.2">
      <c r="A1344" s="15"/>
      <c r="B1344" s="30"/>
      <c r="C1344" s="306"/>
      <c r="D1344" s="31"/>
      <c r="E1344" s="30"/>
      <c r="F1344" s="13"/>
      <c r="G1344" s="13"/>
      <c r="H1344" s="13"/>
      <c r="I1344" s="14"/>
      <c r="K1344" s="468"/>
      <c r="L1344" s="565"/>
      <c r="M1344" s="547"/>
    </row>
    <row r="1345" spans="1:13" s="25" customFormat="1" x14ac:dyDescent="0.2">
      <c r="A1345" s="15"/>
      <c r="B1345" s="30"/>
      <c r="C1345" s="306"/>
      <c r="D1345" s="31"/>
      <c r="E1345" s="30"/>
      <c r="F1345" s="13"/>
      <c r="G1345" s="13"/>
      <c r="H1345" s="13"/>
      <c r="I1345" s="14"/>
      <c r="K1345" s="468"/>
      <c r="L1345" s="565"/>
      <c r="M1345" s="547"/>
    </row>
    <row r="1346" spans="1:13" s="25" customFormat="1" x14ac:dyDescent="0.2">
      <c r="A1346" s="15"/>
      <c r="B1346" s="30"/>
      <c r="C1346" s="306"/>
      <c r="D1346" s="31"/>
      <c r="E1346" s="30"/>
      <c r="F1346" s="13"/>
      <c r="G1346" s="13"/>
      <c r="H1346" s="13"/>
      <c r="I1346" s="14"/>
      <c r="K1346" s="468"/>
      <c r="L1346" s="565"/>
      <c r="M1346" s="547"/>
    </row>
    <row r="1347" spans="1:13" s="25" customFormat="1" x14ac:dyDescent="0.2">
      <c r="A1347" s="15"/>
      <c r="B1347" s="30"/>
      <c r="C1347" s="306"/>
      <c r="D1347" s="31"/>
      <c r="E1347" s="30"/>
      <c r="F1347" s="13"/>
      <c r="G1347" s="13"/>
      <c r="H1347" s="13"/>
      <c r="I1347" s="14"/>
      <c r="K1347" s="468"/>
      <c r="L1347" s="565"/>
      <c r="M1347" s="547"/>
    </row>
    <row r="1348" spans="1:13" s="25" customFormat="1" x14ac:dyDescent="0.2">
      <c r="A1348" s="15"/>
      <c r="B1348" s="30"/>
      <c r="C1348" s="306"/>
      <c r="D1348" s="31"/>
      <c r="E1348" s="30"/>
      <c r="F1348" s="13"/>
      <c r="G1348" s="13"/>
      <c r="H1348" s="13"/>
      <c r="I1348" s="14"/>
      <c r="K1348" s="468"/>
      <c r="L1348" s="565"/>
      <c r="M1348" s="547"/>
    </row>
    <row r="1349" spans="1:13" s="25" customFormat="1" x14ac:dyDescent="0.2">
      <c r="A1349" s="15"/>
      <c r="B1349" s="30"/>
      <c r="C1349" s="306"/>
      <c r="D1349" s="31"/>
      <c r="E1349" s="30"/>
      <c r="F1349" s="13"/>
      <c r="G1349" s="13"/>
      <c r="H1349" s="13"/>
      <c r="I1349" s="14"/>
      <c r="K1349" s="468"/>
      <c r="L1349" s="565"/>
      <c r="M1349" s="547"/>
    </row>
    <row r="1350" spans="1:13" s="25" customFormat="1" x14ac:dyDescent="0.2">
      <c r="A1350" s="15"/>
      <c r="B1350" s="30"/>
      <c r="C1350" s="306"/>
      <c r="D1350" s="31"/>
      <c r="E1350" s="30"/>
      <c r="F1350" s="13"/>
      <c r="G1350" s="13"/>
      <c r="H1350" s="13"/>
      <c r="I1350" s="14"/>
      <c r="K1350" s="468"/>
      <c r="L1350" s="565"/>
      <c r="M1350" s="547"/>
    </row>
    <row r="1351" spans="1:13" s="25" customFormat="1" x14ac:dyDescent="0.2">
      <c r="A1351" s="15"/>
      <c r="B1351" s="30"/>
      <c r="C1351" s="306"/>
      <c r="D1351" s="31"/>
      <c r="E1351" s="30"/>
      <c r="F1351" s="13"/>
      <c r="G1351" s="13"/>
      <c r="H1351" s="13"/>
      <c r="I1351" s="14"/>
      <c r="K1351" s="468"/>
      <c r="L1351" s="565"/>
      <c r="M1351" s="547"/>
    </row>
    <row r="1352" spans="1:13" s="25" customFormat="1" x14ac:dyDescent="0.2">
      <c r="A1352" s="15"/>
      <c r="B1352" s="30"/>
      <c r="C1352" s="306"/>
      <c r="D1352" s="31"/>
      <c r="E1352" s="30"/>
      <c r="F1352" s="13"/>
      <c r="G1352" s="13"/>
      <c r="H1352" s="13"/>
      <c r="I1352" s="14"/>
      <c r="K1352" s="468"/>
      <c r="L1352" s="565"/>
      <c r="M1352" s="547"/>
    </row>
    <row r="1353" spans="1:13" s="25" customFormat="1" x14ac:dyDescent="0.2">
      <c r="A1353" s="15"/>
      <c r="B1353" s="30"/>
      <c r="C1353" s="306"/>
      <c r="D1353" s="31"/>
      <c r="E1353" s="30"/>
      <c r="F1353" s="13"/>
      <c r="G1353" s="13"/>
      <c r="H1353" s="13"/>
      <c r="I1353" s="14"/>
      <c r="K1353" s="468"/>
      <c r="L1353" s="565"/>
      <c r="M1353" s="547"/>
    </row>
    <row r="1354" spans="1:13" s="25" customFormat="1" x14ac:dyDescent="0.2">
      <c r="A1354" s="15"/>
      <c r="B1354" s="30"/>
      <c r="C1354" s="306"/>
      <c r="D1354" s="31"/>
      <c r="E1354" s="30"/>
      <c r="F1354" s="13"/>
      <c r="G1354" s="13"/>
      <c r="H1354" s="13"/>
      <c r="I1354" s="14"/>
      <c r="K1354" s="468"/>
      <c r="L1354" s="565"/>
      <c r="M1354" s="547"/>
    </row>
    <row r="1355" spans="1:13" s="25" customFormat="1" x14ac:dyDescent="0.2">
      <c r="A1355" s="15"/>
      <c r="B1355" s="30"/>
      <c r="C1355" s="306"/>
      <c r="D1355" s="31"/>
      <c r="E1355" s="30"/>
      <c r="F1355" s="13"/>
      <c r="G1355" s="13"/>
      <c r="H1355" s="13"/>
      <c r="I1355" s="14"/>
      <c r="K1355" s="468"/>
      <c r="L1355" s="565"/>
      <c r="M1355" s="547"/>
    </row>
    <row r="1356" spans="1:13" s="25" customFormat="1" x14ac:dyDescent="0.2">
      <c r="A1356" s="15"/>
      <c r="B1356" s="30"/>
      <c r="C1356" s="306"/>
      <c r="D1356" s="31"/>
      <c r="E1356" s="30"/>
      <c r="F1356" s="13"/>
      <c r="G1356" s="13"/>
      <c r="H1356" s="13"/>
      <c r="I1356" s="14"/>
      <c r="K1356" s="468"/>
      <c r="L1356" s="565"/>
      <c r="M1356" s="547"/>
    </row>
    <row r="1357" spans="1:13" s="25" customFormat="1" x14ac:dyDescent="0.2">
      <c r="A1357" s="15"/>
      <c r="B1357" s="30"/>
      <c r="C1357" s="306"/>
      <c r="D1357" s="31"/>
      <c r="E1357" s="30"/>
      <c r="F1357" s="13"/>
      <c r="G1357" s="13"/>
      <c r="H1357" s="13"/>
      <c r="I1357" s="14"/>
      <c r="K1357" s="468"/>
      <c r="L1357" s="565"/>
      <c r="M1357" s="547"/>
    </row>
    <row r="1358" spans="1:13" s="25" customFormat="1" x14ac:dyDescent="0.2">
      <c r="A1358" s="15"/>
      <c r="B1358" s="30"/>
      <c r="C1358" s="306"/>
      <c r="D1358" s="31"/>
      <c r="E1358" s="30"/>
      <c r="F1358" s="13"/>
      <c r="G1358" s="13"/>
      <c r="H1358" s="13"/>
      <c r="I1358" s="14"/>
      <c r="K1358" s="468"/>
      <c r="L1358" s="565"/>
      <c r="M1358" s="547"/>
    </row>
    <row r="1359" spans="1:13" s="25" customFormat="1" x14ac:dyDescent="0.2">
      <c r="A1359" s="15"/>
      <c r="B1359" s="30"/>
      <c r="C1359" s="306"/>
      <c r="D1359" s="31"/>
      <c r="E1359" s="30"/>
      <c r="F1359" s="13"/>
      <c r="G1359" s="13"/>
      <c r="H1359" s="13"/>
      <c r="I1359" s="14"/>
      <c r="K1359" s="468"/>
      <c r="L1359" s="565"/>
      <c r="M1359" s="547"/>
    </row>
    <row r="1360" spans="1:13" s="25" customFormat="1" x14ac:dyDescent="0.2">
      <c r="A1360" s="15"/>
      <c r="B1360" s="30"/>
      <c r="C1360" s="306"/>
      <c r="D1360" s="31"/>
      <c r="E1360" s="30"/>
      <c r="F1360" s="13"/>
      <c r="G1360" s="13"/>
      <c r="H1360" s="13"/>
      <c r="I1360" s="14"/>
      <c r="K1360" s="468"/>
      <c r="L1360" s="565"/>
      <c r="M1360" s="547"/>
    </row>
    <row r="1361" spans="1:13" s="25" customFormat="1" x14ac:dyDescent="0.2">
      <c r="A1361" s="15"/>
      <c r="B1361" s="30"/>
      <c r="C1361" s="306"/>
      <c r="D1361" s="31"/>
      <c r="E1361" s="30"/>
      <c r="F1361" s="13"/>
      <c r="G1361" s="13"/>
      <c r="H1361" s="13"/>
      <c r="I1361" s="14"/>
      <c r="K1361" s="468"/>
      <c r="L1361" s="565"/>
      <c r="M1361" s="547"/>
    </row>
    <row r="1362" spans="1:13" s="25" customFormat="1" x14ac:dyDescent="0.2">
      <c r="A1362" s="15"/>
      <c r="B1362" s="30"/>
      <c r="C1362" s="306"/>
      <c r="D1362" s="31"/>
      <c r="E1362" s="30"/>
      <c r="F1362" s="13"/>
      <c r="G1362" s="13"/>
      <c r="H1362" s="13"/>
      <c r="I1362" s="14"/>
      <c r="K1362" s="468"/>
      <c r="L1362" s="565"/>
      <c r="M1362" s="547"/>
    </row>
    <row r="1363" spans="1:13" s="25" customFormat="1" x14ac:dyDescent="0.2">
      <c r="A1363" s="15"/>
      <c r="B1363" s="30"/>
      <c r="C1363" s="306"/>
      <c r="D1363" s="31"/>
      <c r="E1363" s="30"/>
      <c r="F1363" s="13"/>
      <c r="G1363" s="13"/>
      <c r="H1363" s="13"/>
      <c r="I1363" s="14"/>
      <c r="K1363" s="468"/>
      <c r="L1363" s="565"/>
      <c r="M1363" s="547"/>
    </row>
    <row r="1364" spans="1:13" s="25" customFormat="1" x14ac:dyDescent="0.2">
      <c r="A1364" s="15"/>
      <c r="B1364" s="30"/>
      <c r="C1364" s="306"/>
      <c r="D1364" s="31"/>
      <c r="E1364" s="30"/>
      <c r="F1364" s="13"/>
      <c r="G1364" s="13"/>
      <c r="H1364" s="13"/>
      <c r="I1364" s="14"/>
      <c r="K1364" s="468"/>
      <c r="L1364" s="565"/>
      <c r="M1364" s="547"/>
    </row>
    <row r="1365" spans="1:13" s="25" customFormat="1" x14ac:dyDescent="0.2">
      <c r="A1365" s="15"/>
      <c r="B1365" s="30"/>
      <c r="C1365" s="306"/>
      <c r="D1365" s="31"/>
      <c r="E1365" s="30"/>
      <c r="F1365" s="13"/>
      <c r="G1365" s="13"/>
      <c r="H1365" s="13"/>
      <c r="I1365" s="14"/>
      <c r="K1365" s="468"/>
      <c r="L1365" s="565"/>
      <c r="M1365" s="547"/>
    </row>
    <row r="1366" spans="1:13" s="25" customFormat="1" x14ac:dyDescent="0.2">
      <c r="A1366" s="15"/>
      <c r="B1366" s="30"/>
      <c r="C1366" s="306"/>
      <c r="D1366" s="31"/>
      <c r="E1366" s="30"/>
      <c r="F1366" s="13"/>
      <c r="G1366" s="13"/>
      <c r="H1366" s="13"/>
      <c r="I1366" s="14"/>
      <c r="K1366" s="468"/>
      <c r="L1366" s="565"/>
      <c r="M1366" s="547"/>
    </row>
    <row r="1367" spans="1:13" s="25" customFormat="1" x14ac:dyDescent="0.2">
      <c r="A1367" s="15"/>
      <c r="B1367" s="30"/>
      <c r="C1367" s="306"/>
      <c r="D1367" s="31"/>
      <c r="E1367" s="30"/>
      <c r="F1367" s="13"/>
      <c r="G1367" s="13"/>
      <c r="H1367" s="13"/>
      <c r="I1367" s="14"/>
      <c r="K1367" s="468"/>
      <c r="L1367" s="565"/>
      <c r="M1367" s="547"/>
    </row>
    <row r="1368" spans="1:13" s="25" customFormat="1" x14ac:dyDescent="0.2">
      <c r="A1368" s="15"/>
      <c r="B1368" s="30"/>
      <c r="C1368" s="306"/>
      <c r="D1368" s="31"/>
      <c r="E1368" s="30"/>
      <c r="F1368" s="13"/>
      <c r="G1368" s="13"/>
      <c r="H1368" s="13"/>
      <c r="I1368" s="14"/>
      <c r="K1368" s="468"/>
      <c r="L1368" s="565"/>
      <c r="M1368" s="547"/>
    </row>
    <row r="1369" spans="1:13" s="25" customFormat="1" x14ac:dyDescent="0.2">
      <c r="A1369" s="15"/>
      <c r="B1369" s="30"/>
      <c r="C1369" s="306"/>
      <c r="D1369" s="31"/>
      <c r="E1369" s="30"/>
      <c r="F1369" s="13"/>
      <c r="G1369" s="13"/>
      <c r="H1369" s="13"/>
      <c r="I1369" s="14"/>
      <c r="K1369" s="468"/>
      <c r="L1369" s="565"/>
      <c r="M1369" s="547"/>
    </row>
    <row r="1370" spans="1:13" s="25" customFormat="1" x14ac:dyDescent="0.2">
      <c r="A1370" s="15"/>
      <c r="B1370" s="30"/>
      <c r="C1370" s="306"/>
      <c r="D1370" s="31"/>
      <c r="E1370" s="30"/>
      <c r="F1370" s="13"/>
      <c r="G1370" s="13"/>
      <c r="H1370" s="13"/>
      <c r="I1370" s="14"/>
      <c r="K1370" s="468"/>
      <c r="L1370" s="565"/>
      <c r="M1370" s="547"/>
    </row>
    <row r="1371" spans="1:13" s="25" customFormat="1" x14ac:dyDescent="0.2">
      <c r="A1371" s="15"/>
      <c r="B1371" s="30"/>
      <c r="C1371" s="306"/>
      <c r="D1371" s="31"/>
      <c r="E1371" s="30"/>
      <c r="F1371" s="13"/>
      <c r="G1371" s="13"/>
      <c r="H1371" s="13"/>
      <c r="I1371" s="14"/>
      <c r="K1371" s="468"/>
      <c r="L1371" s="565"/>
      <c r="M1371" s="547"/>
    </row>
    <row r="1372" spans="1:13" s="25" customFormat="1" x14ac:dyDescent="0.2">
      <c r="A1372" s="15"/>
      <c r="B1372" s="30"/>
      <c r="C1372" s="306"/>
      <c r="D1372" s="31"/>
      <c r="E1372" s="30"/>
      <c r="F1372" s="13"/>
      <c r="G1372" s="13"/>
      <c r="H1372" s="13"/>
      <c r="I1372" s="14"/>
      <c r="K1372" s="468"/>
      <c r="L1372" s="565"/>
      <c r="M1372" s="547"/>
    </row>
    <row r="1373" spans="1:13" s="25" customFormat="1" x14ac:dyDescent="0.2">
      <c r="A1373" s="15"/>
      <c r="B1373" s="30"/>
      <c r="C1373" s="306"/>
      <c r="D1373" s="31"/>
      <c r="E1373" s="30"/>
      <c r="F1373" s="13"/>
      <c r="G1373" s="13"/>
      <c r="H1373" s="13"/>
      <c r="I1373" s="14"/>
      <c r="K1373" s="468"/>
      <c r="L1373" s="565"/>
      <c r="M1373" s="547"/>
    </row>
    <row r="1374" spans="1:13" s="25" customFormat="1" x14ac:dyDescent="0.2">
      <c r="A1374" s="15"/>
      <c r="B1374" s="30"/>
      <c r="C1374" s="306"/>
      <c r="D1374" s="31"/>
      <c r="E1374" s="30"/>
      <c r="F1374" s="13"/>
      <c r="G1374" s="13"/>
      <c r="H1374" s="13"/>
      <c r="I1374" s="14"/>
      <c r="K1374" s="468"/>
      <c r="L1374" s="565"/>
      <c r="M1374" s="547"/>
    </row>
    <row r="1375" spans="1:13" s="25" customFormat="1" x14ac:dyDescent="0.2">
      <c r="A1375" s="15"/>
      <c r="B1375" s="30"/>
      <c r="C1375" s="306"/>
      <c r="D1375" s="31"/>
      <c r="E1375" s="30"/>
      <c r="F1375" s="13"/>
      <c r="G1375" s="13"/>
      <c r="H1375" s="13"/>
      <c r="I1375" s="14"/>
      <c r="K1375" s="468"/>
      <c r="L1375" s="565"/>
      <c r="M1375" s="547"/>
    </row>
    <row r="1376" spans="1:13" s="25" customFormat="1" x14ac:dyDescent="0.2">
      <c r="A1376" s="15"/>
      <c r="B1376" s="30"/>
      <c r="C1376" s="306"/>
      <c r="D1376" s="31"/>
      <c r="E1376" s="30"/>
      <c r="F1376" s="13"/>
      <c r="G1376" s="13"/>
      <c r="H1376" s="13"/>
      <c r="I1376" s="14"/>
      <c r="K1376" s="468"/>
      <c r="L1376" s="565"/>
      <c r="M1376" s="547"/>
    </row>
    <row r="1377" spans="1:13" s="25" customFormat="1" x14ac:dyDescent="0.2">
      <c r="A1377" s="15"/>
      <c r="B1377" s="30"/>
      <c r="C1377" s="306"/>
      <c r="D1377" s="31"/>
      <c r="E1377" s="30"/>
      <c r="F1377" s="13"/>
      <c r="G1377" s="13"/>
      <c r="H1377" s="13"/>
      <c r="I1377" s="14"/>
      <c r="K1377" s="468"/>
      <c r="L1377" s="565"/>
      <c r="M1377" s="547"/>
    </row>
    <row r="1378" spans="1:13" s="25" customFormat="1" x14ac:dyDescent="0.2">
      <c r="A1378" s="15"/>
      <c r="B1378" s="30"/>
      <c r="C1378" s="306"/>
      <c r="D1378" s="31"/>
      <c r="E1378" s="30"/>
      <c r="F1378" s="13"/>
      <c r="G1378" s="13"/>
      <c r="H1378" s="13"/>
      <c r="I1378" s="14"/>
      <c r="K1378" s="468"/>
      <c r="L1378" s="565"/>
      <c r="M1378" s="547"/>
    </row>
    <row r="1379" spans="1:13" s="25" customFormat="1" x14ac:dyDescent="0.2">
      <c r="A1379" s="15"/>
      <c r="B1379" s="30"/>
      <c r="C1379" s="306"/>
      <c r="D1379" s="31"/>
      <c r="E1379" s="30"/>
      <c r="F1379" s="13"/>
      <c r="G1379" s="13"/>
      <c r="H1379" s="13"/>
      <c r="I1379" s="14"/>
      <c r="K1379" s="468"/>
      <c r="L1379" s="565"/>
      <c r="M1379" s="547"/>
    </row>
    <row r="1380" spans="1:13" s="25" customFormat="1" x14ac:dyDescent="0.2">
      <c r="A1380" s="15"/>
      <c r="B1380" s="30"/>
      <c r="C1380" s="306"/>
      <c r="D1380" s="31"/>
      <c r="E1380" s="30"/>
      <c r="F1380" s="13"/>
      <c r="G1380" s="13"/>
      <c r="H1380" s="13"/>
      <c r="I1380" s="14"/>
      <c r="K1380" s="468"/>
      <c r="L1380" s="565"/>
      <c r="M1380" s="547"/>
    </row>
    <row r="1381" spans="1:13" s="25" customFormat="1" x14ac:dyDescent="0.2">
      <c r="A1381" s="15"/>
      <c r="B1381" s="30"/>
      <c r="C1381" s="306"/>
      <c r="D1381" s="31"/>
      <c r="E1381" s="30"/>
      <c r="F1381" s="13"/>
      <c r="G1381" s="13"/>
      <c r="H1381" s="13"/>
      <c r="I1381" s="14"/>
      <c r="K1381" s="468"/>
      <c r="L1381" s="565"/>
      <c r="M1381" s="547"/>
    </row>
    <row r="1382" spans="1:13" s="25" customFormat="1" x14ac:dyDescent="0.2">
      <c r="A1382" s="15"/>
      <c r="B1382" s="30"/>
      <c r="C1382" s="306"/>
      <c r="D1382" s="31"/>
      <c r="E1382" s="30"/>
      <c r="F1382" s="13"/>
      <c r="G1382" s="13"/>
      <c r="H1382" s="13"/>
      <c r="I1382" s="14"/>
      <c r="K1382" s="468"/>
      <c r="L1382" s="565"/>
      <c r="M1382" s="547"/>
    </row>
    <row r="1383" spans="1:13" s="25" customFormat="1" x14ac:dyDescent="0.2">
      <c r="A1383" s="15"/>
      <c r="B1383" s="30"/>
      <c r="C1383" s="306"/>
      <c r="D1383" s="31"/>
      <c r="E1383" s="30"/>
      <c r="F1383" s="13"/>
      <c r="G1383" s="13"/>
      <c r="H1383" s="13"/>
      <c r="I1383" s="14"/>
      <c r="K1383" s="468"/>
      <c r="L1383" s="565"/>
      <c r="M1383" s="547"/>
    </row>
    <row r="1384" spans="1:13" s="25" customFormat="1" x14ac:dyDescent="0.2">
      <c r="A1384" s="15"/>
      <c r="B1384" s="30"/>
      <c r="C1384" s="306"/>
      <c r="D1384" s="31"/>
      <c r="E1384" s="30"/>
      <c r="F1384" s="13"/>
      <c r="G1384" s="13"/>
      <c r="H1384" s="13"/>
      <c r="I1384" s="14"/>
      <c r="K1384" s="468"/>
      <c r="L1384" s="565"/>
      <c r="M1384" s="547"/>
    </row>
    <row r="1385" spans="1:13" s="25" customFormat="1" x14ac:dyDescent="0.2">
      <c r="A1385" s="15"/>
      <c r="B1385" s="30"/>
      <c r="C1385" s="306"/>
      <c r="D1385" s="31"/>
      <c r="E1385" s="30"/>
      <c r="F1385" s="13"/>
      <c r="G1385" s="13"/>
      <c r="H1385" s="13"/>
      <c r="I1385" s="14"/>
      <c r="K1385" s="468"/>
      <c r="L1385" s="565"/>
      <c r="M1385" s="547"/>
    </row>
    <row r="1386" spans="1:13" s="25" customFormat="1" x14ac:dyDescent="0.2">
      <c r="A1386" s="15"/>
      <c r="B1386" s="30"/>
      <c r="C1386" s="306"/>
      <c r="D1386" s="31"/>
      <c r="E1386" s="30"/>
      <c r="F1386" s="13"/>
      <c r="G1386" s="13"/>
      <c r="H1386" s="13"/>
      <c r="I1386" s="14"/>
      <c r="K1386" s="468"/>
      <c r="L1386" s="565"/>
      <c r="M1386" s="547"/>
    </row>
    <row r="1387" spans="1:13" s="25" customFormat="1" x14ac:dyDescent="0.2">
      <c r="A1387" s="15"/>
      <c r="B1387" s="30"/>
      <c r="C1387" s="306"/>
      <c r="D1387" s="31"/>
      <c r="E1387" s="30"/>
      <c r="F1387" s="13"/>
      <c r="G1387" s="13"/>
      <c r="H1387" s="13"/>
      <c r="I1387" s="14"/>
      <c r="K1387" s="468"/>
      <c r="L1387" s="565"/>
      <c r="M1387" s="547"/>
    </row>
    <row r="1388" spans="1:13" s="25" customFormat="1" x14ac:dyDescent="0.2">
      <c r="A1388" s="15"/>
      <c r="B1388" s="30"/>
      <c r="C1388" s="306"/>
      <c r="D1388" s="31"/>
      <c r="E1388" s="30"/>
      <c r="F1388" s="13"/>
      <c r="G1388" s="13"/>
      <c r="H1388" s="13"/>
      <c r="I1388" s="14"/>
      <c r="K1388" s="468"/>
      <c r="L1388" s="565"/>
      <c r="M1388" s="547"/>
    </row>
    <row r="1389" spans="1:13" s="25" customFormat="1" x14ac:dyDescent="0.2">
      <c r="A1389" s="15"/>
      <c r="B1389" s="30"/>
      <c r="C1389" s="306"/>
      <c r="D1389" s="31"/>
      <c r="E1389" s="30"/>
      <c r="F1389" s="13"/>
      <c r="G1389" s="13"/>
      <c r="H1389" s="13"/>
      <c r="I1389" s="14"/>
      <c r="K1389" s="468"/>
      <c r="L1389" s="565"/>
      <c r="M1389" s="547"/>
    </row>
    <row r="1390" spans="1:13" s="25" customFormat="1" x14ac:dyDescent="0.2">
      <c r="A1390" s="15"/>
      <c r="B1390" s="30"/>
      <c r="C1390" s="306"/>
      <c r="D1390" s="31"/>
      <c r="E1390" s="30"/>
      <c r="F1390" s="13"/>
      <c r="G1390" s="13"/>
      <c r="H1390" s="13"/>
      <c r="I1390" s="14"/>
      <c r="K1390" s="468"/>
      <c r="L1390" s="565"/>
      <c r="M1390" s="547"/>
    </row>
    <row r="1391" spans="1:13" s="25" customFormat="1" x14ac:dyDescent="0.2">
      <c r="A1391" s="15"/>
      <c r="B1391" s="30"/>
      <c r="C1391" s="306"/>
      <c r="D1391" s="31"/>
      <c r="E1391" s="30"/>
      <c r="F1391" s="13"/>
      <c r="G1391" s="13"/>
      <c r="H1391" s="13"/>
      <c r="I1391" s="14"/>
      <c r="K1391" s="468"/>
      <c r="L1391" s="565"/>
      <c r="M1391" s="547"/>
    </row>
    <row r="1392" spans="1:13" s="25" customFormat="1" x14ac:dyDescent="0.2">
      <c r="A1392" s="15"/>
      <c r="B1392" s="30"/>
      <c r="C1392" s="306"/>
      <c r="D1392" s="31"/>
      <c r="E1392" s="30"/>
      <c r="F1392" s="13"/>
      <c r="G1392" s="13"/>
      <c r="H1392" s="13"/>
      <c r="I1392" s="14"/>
      <c r="K1392" s="468"/>
      <c r="L1392" s="565"/>
      <c r="M1392" s="547"/>
    </row>
    <row r="1393" spans="1:13" s="25" customFormat="1" x14ac:dyDescent="0.2">
      <c r="A1393" s="15"/>
      <c r="B1393" s="30"/>
      <c r="C1393" s="306"/>
      <c r="D1393" s="31"/>
      <c r="E1393" s="30"/>
      <c r="F1393" s="13"/>
      <c r="G1393" s="13"/>
      <c r="H1393" s="13"/>
      <c r="I1393" s="14"/>
      <c r="K1393" s="468"/>
      <c r="L1393" s="565"/>
      <c r="M1393" s="547"/>
    </row>
    <row r="1394" spans="1:13" s="25" customFormat="1" x14ac:dyDescent="0.2">
      <c r="A1394" s="15"/>
      <c r="B1394" s="30"/>
      <c r="C1394" s="306"/>
      <c r="D1394" s="31"/>
      <c r="E1394" s="30"/>
      <c r="F1394" s="13"/>
      <c r="G1394" s="13"/>
      <c r="H1394" s="13"/>
      <c r="I1394" s="14"/>
      <c r="K1394" s="468"/>
      <c r="L1394" s="565"/>
      <c r="M1394" s="547"/>
    </row>
    <row r="1395" spans="1:13" s="25" customFormat="1" x14ac:dyDescent="0.2">
      <c r="A1395" s="15"/>
      <c r="B1395" s="30"/>
      <c r="C1395" s="306"/>
      <c r="D1395" s="31"/>
      <c r="E1395" s="30"/>
      <c r="F1395" s="13"/>
      <c r="G1395" s="13"/>
      <c r="H1395" s="13"/>
      <c r="I1395" s="14"/>
      <c r="K1395" s="468"/>
      <c r="L1395" s="565"/>
      <c r="M1395" s="547"/>
    </row>
    <row r="1396" spans="1:13" s="25" customFormat="1" x14ac:dyDescent="0.2">
      <c r="A1396" s="15"/>
      <c r="B1396" s="30"/>
      <c r="C1396" s="306"/>
      <c r="D1396" s="31"/>
      <c r="E1396" s="30"/>
      <c r="F1396" s="13"/>
      <c r="G1396" s="13"/>
      <c r="H1396" s="13"/>
      <c r="I1396" s="14"/>
      <c r="K1396" s="468"/>
      <c r="L1396" s="565"/>
      <c r="M1396" s="547"/>
    </row>
    <row r="1397" spans="1:13" s="25" customFormat="1" x14ac:dyDescent="0.2">
      <c r="A1397" s="15"/>
      <c r="B1397" s="30"/>
      <c r="C1397" s="306"/>
      <c r="D1397" s="31"/>
      <c r="E1397" s="30"/>
      <c r="F1397" s="13"/>
      <c r="G1397" s="13"/>
      <c r="H1397" s="13"/>
      <c r="I1397" s="14"/>
      <c r="K1397" s="468"/>
      <c r="L1397" s="565"/>
      <c r="M1397" s="547"/>
    </row>
    <row r="1398" spans="1:13" s="25" customFormat="1" x14ac:dyDescent="0.2">
      <c r="A1398" s="15"/>
      <c r="B1398" s="30"/>
      <c r="C1398" s="306"/>
      <c r="D1398" s="31"/>
      <c r="E1398" s="30"/>
      <c r="F1398" s="13"/>
      <c r="G1398" s="13"/>
      <c r="H1398" s="13"/>
      <c r="I1398" s="14"/>
      <c r="K1398" s="468"/>
      <c r="L1398" s="565"/>
      <c r="M1398" s="547"/>
    </row>
    <row r="1399" spans="1:13" s="25" customFormat="1" x14ac:dyDescent="0.2">
      <c r="A1399" s="15"/>
      <c r="B1399" s="30"/>
      <c r="C1399" s="306"/>
      <c r="D1399" s="31"/>
      <c r="E1399" s="30"/>
      <c r="F1399" s="13"/>
      <c r="G1399" s="13"/>
      <c r="H1399" s="13"/>
      <c r="I1399" s="14"/>
      <c r="K1399" s="468"/>
      <c r="L1399" s="565"/>
      <c r="M1399" s="547"/>
    </row>
    <row r="1400" spans="1:13" s="25" customFormat="1" x14ac:dyDescent="0.2">
      <c r="A1400" s="15"/>
      <c r="B1400" s="30"/>
      <c r="C1400" s="306"/>
      <c r="D1400" s="31"/>
      <c r="E1400" s="30"/>
      <c r="F1400" s="13"/>
      <c r="G1400" s="13"/>
      <c r="H1400" s="13"/>
      <c r="I1400" s="14"/>
      <c r="K1400" s="468"/>
      <c r="L1400" s="565"/>
      <c r="M1400" s="547"/>
    </row>
    <row r="1401" spans="1:13" s="25" customFormat="1" x14ac:dyDescent="0.2">
      <c r="A1401" s="15"/>
      <c r="B1401" s="30"/>
      <c r="C1401" s="306"/>
      <c r="D1401" s="31"/>
      <c r="E1401" s="30"/>
      <c r="F1401" s="13"/>
      <c r="G1401" s="13"/>
      <c r="H1401" s="13"/>
      <c r="I1401" s="14"/>
      <c r="K1401" s="468"/>
      <c r="L1401" s="565"/>
      <c r="M1401" s="547"/>
    </row>
    <row r="1402" spans="1:13" s="25" customFormat="1" x14ac:dyDescent="0.2">
      <c r="A1402" s="15"/>
      <c r="B1402" s="30"/>
      <c r="C1402" s="306"/>
      <c r="D1402" s="31"/>
      <c r="E1402" s="30"/>
      <c r="F1402" s="13"/>
      <c r="G1402" s="13"/>
      <c r="H1402" s="13"/>
      <c r="I1402" s="14"/>
      <c r="K1402" s="468"/>
      <c r="L1402" s="565"/>
      <c r="M1402" s="547"/>
    </row>
    <row r="1403" spans="1:13" s="25" customFormat="1" x14ac:dyDescent="0.2">
      <c r="A1403" s="15"/>
      <c r="B1403" s="30"/>
      <c r="C1403" s="306"/>
      <c r="D1403" s="31"/>
      <c r="E1403" s="30"/>
      <c r="F1403" s="13"/>
      <c r="G1403" s="13"/>
      <c r="H1403" s="13"/>
      <c r="I1403" s="14"/>
      <c r="K1403" s="468"/>
      <c r="L1403" s="565"/>
      <c r="M1403" s="547"/>
    </row>
    <row r="1404" spans="1:13" s="25" customFormat="1" x14ac:dyDescent="0.2">
      <c r="A1404" s="15"/>
      <c r="B1404" s="30"/>
      <c r="C1404" s="306"/>
      <c r="D1404" s="31"/>
      <c r="E1404" s="30"/>
      <c r="F1404" s="13"/>
      <c r="G1404" s="13"/>
      <c r="H1404" s="13"/>
      <c r="I1404" s="14"/>
      <c r="K1404" s="468"/>
      <c r="L1404" s="565"/>
      <c r="M1404" s="547"/>
    </row>
    <row r="1405" spans="1:13" s="25" customFormat="1" x14ac:dyDescent="0.2">
      <c r="A1405" s="15"/>
      <c r="B1405" s="30"/>
      <c r="C1405" s="306"/>
      <c r="D1405" s="31"/>
      <c r="E1405" s="30"/>
      <c r="F1405" s="13"/>
      <c r="G1405" s="13"/>
      <c r="H1405" s="13"/>
      <c r="I1405" s="14"/>
      <c r="K1405" s="468"/>
      <c r="L1405" s="565"/>
      <c r="M1405" s="547"/>
    </row>
    <row r="1406" spans="1:13" s="25" customFormat="1" x14ac:dyDescent="0.2">
      <c r="A1406" s="15"/>
      <c r="B1406" s="30"/>
      <c r="C1406" s="306"/>
      <c r="D1406" s="31"/>
      <c r="E1406" s="30"/>
      <c r="F1406" s="13"/>
      <c r="G1406" s="13"/>
      <c r="H1406" s="13"/>
      <c r="I1406" s="14"/>
      <c r="K1406" s="468"/>
      <c r="L1406" s="565"/>
      <c r="M1406" s="547"/>
    </row>
    <row r="1407" spans="1:13" s="25" customFormat="1" x14ac:dyDescent="0.2">
      <c r="A1407" s="15"/>
      <c r="B1407" s="30"/>
      <c r="C1407" s="306"/>
      <c r="D1407" s="31"/>
      <c r="E1407" s="30"/>
      <c r="F1407" s="13"/>
      <c r="G1407" s="13"/>
      <c r="H1407" s="13"/>
      <c r="I1407" s="14"/>
      <c r="K1407" s="468"/>
      <c r="L1407" s="565"/>
      <c r="M1407" s="547"/>
    </row>
    <row r="1408" spans="1:13" s="25" customFormat="1" x14ac:dyDescent="0.2">
      <c r="A1408" s="15"/>
      <c r="B1408" s="30"/>
      <c r="C1408" s="306"/>
      <c r="D1408" s="31"/>
      <c r="E1408" s="30"/>
      <c r="F1408" s="13"/>
      <c r="G1408" s="13"/>
      <c r="H1408" s="13"/>
      <c r="I1408" s="14"/>
      <c r="K1408" s="468"/>
      <c r="L1408" s="565"/>
      <c r="M1408" s="547"/>
    </row>
    <row r="1409" spans="1:13" s="25" customFormat="1" x14ac:dyDescent="0.2">
      <c r="A1409" s="15"/>
      <c r="B1409" s="30"/>
      <c r="C1409" s="306"/>
      <c r="D1409" s="31"/>
      <c r="E1409" s="30"/>
      <c r="F1409" s="13"/>
      <c r="G1409" s="13"/>
      <c r="H1409" s="13"/>
      <c r="I1409" s="14"/>
      <c r="K1409" s="468"/>
      <c r="L1409" s="565"/>
      <c r="M1409" s="547"/>
    </row>
    <row r="1410" spans="1:13" s="25" customFormat="1" x14ac:dyDescent="0.2">
      <c r="A1410" s="15"/>
      <c r="B1410" s="30"/>
      <c r="C1410" s="306"/>
      <c r="D1410" s="31"/>
      <c r="E1410" s="30"/>
      <c r="F1410" s="13"/>
      <c r="G1410" s="13"/>
      <c r="H1410" s="13"/>
      <c r="I1410" s="14"/>
      <c r="K1410" s="468"/>
      <c r="L1410" s="565"/>
      <c r="M1410" s="547"/>
    </row>
    <row r="1411" spans="1:13" s="25" customFormat="1" x14ac:dyDescent="0.2">
      <c r="A1411" s="15"/>
      <c r="B1411" s="30"/>
      <c r="C1411" s="306"/>
      <c r="D1411" s="31"/>
      <c r="E1411" s="30"/>
      <c r="F1411" s="13"/>
      <c r="G1411" s="13"/>
      <c r="H1411" s="13"/>
      <c r="I1411" s="14"/>
      <c r="K1411" s="468"/>
      <c r="L1411" s="565"/>
      <c r="M1411" s="547"/>
    </row>
    <row r="1412" spans="1:13" s="25" customFormat="1" x14ac:dyDescent="0.2">
      <c r="A1412" s="15"/>
      <c r="B1412" s="30"/>
      <c r="C1412" s="306"/>
      <c r="D1412" s="31"/>
      <c r="E1412" s="30"/>
      <c r="F1412" s="13"/>
      <c r="G1412" s="13"/>
      <c r="H1412" s="13"/>
      <c r="I1412" s="14"/>
      <c r="K1412" s="468"/>
      <c r="L1412" s="565"/>
      <c r="M1412" s="547"/>
    </row>
    <row r="1413" spans="1:13" s="25" customFormat="1" x14ac:dyDescent="0.2">
      <c r="A1413" s="15"/>
      <c r="B1413" s="30"/>
      <c r="C1413" s="306"/>
      <c r="D1413" s="31"/>
      <c r="E1413" s="30"/>
      <c r="F1413" s="13"/>
      <c r="G1413" s="13"/>
      <c r="H1413" s="13"/>
      <c r="I1413" s="14"/>
      <c r="K1413" s="468"/>
      <c r="L1413" s="565"/>
      <c r="M1413" s="547"/>
    </row>
    <row r="1414" spans="1:13" s="25" customFormat="1" x14ac:dyDescent="0.2">
      <c r="A1414" s="15"/>
      <c r="B1414" s="30"/>
      <c r="C1414" s="306"/>
      <c r="D1414" s="31"/>
      <c r="E1414" s="30"/>
      <c r="F1414" s="13"/>
      <c r="G1414" s="13"/>
      <c r="H1414" s="13"/>
      <c r="I1414" s="14"/>
      <c r="K1414" s="468"/>
      <c r="L1414" s="565"/>
      <c r="M1414" s="547"/>
    </row>
    <row r="1415" spans="1:13" s="25" customFormat="1" x14ac:dyDescent="0.2">
      <c r="A1415" s="15"/>
      <c r="B1415" s="30"/>
      <c r="C1415" s="306"/>
      <c r="D1415" s="31"/>
      <c r="E1415" s="30"/>
      <c r="F1415" s="13"/>
      <c r="G1415" s="13"/>
      <c r="H1415" s="13"/>
      <c r="I1415" s="14"/>
      <c r="K1415" s="468"/>
      <c r="L1415" s="565"/>
      <c r="M1415" s="547"/>
    </row>
    <row r="1416" spans="1:13" s="25" customFormat="1" x14ac:dyDescent="0.2">
      <c r="A1416" s="15"/>
      <c r="B1416" s="30"/>
      <c r="C1416" s="306"/>
      <c r="D1416" s="31"/>
      <c r="E1416" s="30"/>
      <c r="F1416" s="13"/>
      <c r="G1416" s="13"/>
      <c r="H1416" s="13"/>
      <c r="I1416" s="14"/>
      <c r="K1416" s="468"/>
      <c r="L1416" s="565"/>
      <c r="M1416" s="547"/>
    </row>
    <row r="1417" spans="1:13" s="25" customFormat="1" x14ac:dyDescent="0.2">
      <c r="A1417" s="15"/>
      <c r="B1417" s="30"/>
      <c r="C1417" s="306"/>
      <c r="D1417" s="31"/>
      <c r="E1417" s="30"/>
      <c r="F1417" s="13"/>
      <c r="G1417" s="13"/>
      <c r="H1417" s="13"/>
      <c r="I1417" s="14"/>
      <c r="K1417" s="468"/>
      <c r="L1417" s="565"/>
      <c r="M1417" s="547"/>
    </row>
    <row r="1418" spans="1:13" s="25" customFormat="1" x14ac:dyDescent="0.2">
      <c r="A1418" s="15"/>
      <c r="B1418" s="30"/>
      <c r="C1418" s="306"/>
      <c r="D1418" s="31"/>
      <c r="E1418" s="30"/>
      <c r="F1418" s="13"/>
      <c r="G1418" s="13"/>
      <c r="H1418" s="13"/>
      <c r="I1418" s="14"/>
      <c r="K1418" s="468"/>
      <c r="L1418" s="565"/>
      <c r="M1418" s="547"/>
    </row>
    <row r="1419" spans="1:13" s="25" customFormat="1" x14ac:dyDescent="0.2">
      <c r="A1419" s="15"/>
      <c r="B1419" s="30"/>
      <c r="C1419" s="306"/>
      <c r="D1419" s="31"/>
      <c r="E1419" s="30"/>
      <c r="F1419" s="13"/>
      <c r="G1419" s="13"/>
      <c r="H1419" s="13"/>
      <c r="I1419" s="14"/>
      <c r="K1419" s="468"/>
      <c r="L1419" s="565"/>
      <c r="M1419" s="547"/>
    </row>
    <row r="1420" spans="1:13" s="25" customFormat="1" x14ac:dyDescent="0.2">
      <c r="A1420" s="15"/>
      <c r="B1420" s="30"/>
      <c r="C1420" s="306"/>
      <c r="D1420" s="31"/>
      <c r="E1420" s="30"/>
      <c r="F1420" s="13"/>
      <c r="G1420" s="13"/>
      <c r="H1420" s="13"/>
      <c r="I1420" s="14"/>
      <c r="K1420" s="468"/>
      <c r="L1420" s="565"/>
      <c r="M1420" s="547"/>
    </row>
    <row r="1421" spans="1:13" s="25" customFormat="1" x14ac:dyDescent="0.2">
      <c r="A1421" s="15"/>
      <c r="B1421" s="30"/>
      <c r="C1421" s="306"/>
      <c r="D1421" s="31"/>
      <c r="E1421" s="30"/>
      <c r="F1421" s="13"/>
      <c r="G1421" s="13"/>
      <c r="H1421" s="13"/>
      <c r="I1421" s="14"/>
      <c r="K1421" s="468"/>
      <c r="L1421" s="565"/>
      <c r="M1421" s="547"/>
    </row>
    <row r="1422" spans="1:13" s="25" customFormat="1" x14ac:dyDescent="0.2">
      <c r="A1422" s="15"/>
      <c r="B1422" s="30"/>
      <c r="C1422" s="306"/>
      <c r="D1422" s="31"/>
      <c r="E1422" s="30"/>
      <c r="F1422" s="13"/>
      <c r="G1422" s="13"/>
      <c r="H1422" s="13"/>
      <c r="I1422" s="14"/>
      <c r="K1422" s="468"/>
      <c r="L1422" s="565"/>
      <c r="M1422" s="547"/>
    </row>
    <row r="1423" spans="1:13" s="25" customFormat="1" x14ac:dyDescent="0.2">
      <c r="A1423" s="15"/>
      <c r="B1423" s="30"/>
      <c r="C1423" s="306"/>
      <c r="D1423" s="31"/>
      <c r="E1423" s="30"/>
      <c r="F1423" s="13"/>
      <c r="G1423" s="13"/>
      <c r="H1423" s="13"/>
      <c r="I1423" s="14"/>
      <c r="K1423" s="468"/>
      <c r="L1423" s="565"/>
      <c r="M1423" s="547"/>
    </row>
    <row r="1424" spans="1:13" s="25" customFormat="1" x14ac:dyDescent="0.2">
      <c r="A1424" s="15"/>
      <c r="B1424" s="30"/>
      <c r="C1424" s="306"/>
      <c r="D1424" s="31"/>
      <c r="E1424" s="30"/>
      <c r="F1424" s="13"/>
      <c r="G1424" s="13"/>
      <c r="H1424" s="13"/>
      <c r="I1424" s="14"/>
      <c r="K1424" s="468"/>
      <c r="L1424" s="565"/>
      <c r="M1424" s="547"/>
    </row>
    <row r="1425" spans="1:13" s="25" customFormat="1" x14ac:dyDescent="0.2">
      <c r="A1425" s="15"/>
      <c r="B1425" s="30"/>
      <c r="C1425" s="306"/>
      <c r="D1425" s="31"/>
      <c r="E1425" s="30"/>
      <c r="F1425" s="13"/>
      <c r="G1425" s="13"/>
      <c r="H1425" s="13"/>
      <c r="I1425" s="14"/>
      <c r="K1425" s="468"/>
      <c r="L1425" s="565"/>
      <c r="M1425" s="547"/>
    </row>
    <row r="1426" spans="1:13" s="25" customFormat="1" x14ac:dyDescent="0.2">
      <c r="A1426" s="15"/>
      <c r="B1426" s="30"/>
      <c r="C1426" s="306"/>
      <c r="D1426" s="31"/>
      <c r="E1426" s="30"/>
      <c r="F1426" s="13"/>
      <c r="G1426" s="13"/>
      <c r="H1426" s="13"/>
      <c r="I1426" s="14"/>
      <c r="K1426" s="468"/>
      <c r="L1426" s="565"/>
      <c r="M1426" s="547"/>
    </row>
    <row r="1427" spans="1:13" s="25" customFormat="1" x14ac:dyDescent="0.2">
      <c r="A1427" s="15"/>
      <c r="B1427" s="30"/>
      <c r="C1427" s="306"/>
      <c r="D1427" s="31"/>
      <c r="E1427" s="30"/>
      <c r="F1427" s="13"/>
      <c r="G1427" s="13"/>
      <c r="H1427" s="13"/>
      <c r="I1427" s="14"/>
      <c r="K1427" s="468"/>
      <c r="L1427" s="565"/>
      <c r="M1427" s="547"/>
    </row>
    <row r="1428" spans="1:13" s="25" customFormat="1" x14ac:dyDescent="0.2">
      <c r="A1428" s="15"/>
      <c r="B1428" s="30"/>
      <c r="C1428" s="306"/>
      <c r="D1428" s="31"/>
      <c r="E1428" s="30"/>
      <c r="F1428" s="13"/>
      <c r="G1428" s="13"/>
      <c r="H1428" s="13"/>
      <c r="I1428" s="14"/>
      <c r="K1428" s="468"/>
      <c r="L1428" s="565"/>
      <c r="M1428" s="547"/>
    </row>
    <row r="1429" spans="1:13" s="25" customFormat="1" x14ac:dyDescent="0.2">
      <c r="A1429" s="15"/>
      <c r="B1429" s="30"/>
      <c r="C1429" s="306"/>
      <c r="D1429" s="31"/>
      <c r="E1429" s="30"/>
      <c r="F1429" s="13"/>
      <c r="G1429" s="13"/>
      <c r="H1429" s="13"/>
      <c r="I1429" s="14"/>
      <c r="K1429" s="468"/>
      <c r="L1429" s="565"/>
      <c r="M1429" s="547"/>
    </row>
    <row r="1430" spans="1:13" s="25" customFormat="1" x14ac:dyDescent="0.2">
      <c r="A1430" s="15"/>
      <c r="B1430" s="30"/>
      <c r="C1430" s="306"/>
      <c r="D1430" s="31"/>
      <c r="E1430" s="30"/>
      <c r="F1430" s="13"/>
      <c r="G1430" s="13"/>
      <c r="H1430" s="13"/>
      <c r="I1430" s="14"/>
      <c r="K1430" s="468"/>
      <c r="L1430" s="565"/>
      <c r="M1430" s="547"/>
    </row>
    <row r="1431" spans="1:13" s="25" customFormat="1" x14ac:dyDescent="0.2">
      <c r="A1431" s="15"/>
      <c r="B1431" s="30"/>
      <c r="C1431" s="306"/>
      <c r="D1431" s="31"/>
      <c r="E1431" s="30"/>
      <c r="F1431" s="13"/>
      <c r="G1431" s="13"/>
      <c r="H1431" s="13"/>
      <c r="I1431" s="14"/>
      <c r="K1431" s="468"/>
      <c r="L1431" s="565"/>
      <c r="M1431" s="547"/>
    </row>
    <row r="1432" spans="1:13" s="25" customFormat="1" x14ac:dyDescent="0.2">
      <c r="A1432" s="15"/>
      <c r="B1432" s="30"/>
      <c r="C1432" s="306"/>
      <c r="D1432" s="31"/>
      <c r="E1432" s="30"/>
      <c r="F1432" s="13"/>
      <c r="G1432" s="13"/>
      <c r="H1432" s="13"/>
      <c r="I1432" s="14"/>
      <c r="K1432" s="468"/>
      <c r="L1432" s="565"/>
      <c r="M1432" s="547"/>
    </row>
    <row r="1433" spans="1:13" s="25" customFormat="1" x14ac:dyDescent="0.2">
      <c r="A1433" s="15"/>
      <c r="B1433" s="30"/>
      <c r="C1433" s="306"/>
      <c r="D1433" s="31"/>
      <c r="E1433" s="30"/>
      <c r="F1433" s="13"/>
      <c r="G1433" s="13"/>
      <c r="H1433" s="13"/>
      <c r="I1433" s="14"/>
      <c r="K1433" s="468"/>
      <c r="L1433" s="565"/>
      <c r="M1433" s="547"/>
    </row>
    <row r="1434" spans="1:13" s="25" customFormat="1" x14ac:dyDescent="0.2">
      <c r="A1434" s="15"/>
      <c r="B1434" s="30"/>
      <c r="C1434" s="306"/>
      <c r="D1434" s="31"/>
      <c r="E1434" s="30"/>
      <c r="F1434" s="13"/>
      <c r="G1434" s="13"/>
      <c r="H1434" s="13"/>
      <c r="I1434" s="14"/>
      <c r="K1434" s="468"/>
      <c r="L1434" s="565"/>
      <c r="M1434" s="547"/>
    </row>
    <row r="1435" spans="1:13" s="25" customFormat="1" x14ac:dyDescent="0.2">
      <c r="A1435" s="15"/>
      <c r="B1435" s="30"/>
      <c r="C1435" s="306"/>
      <c r="D1435" s="31"/>
      <c r="E1435" s="30"/>
      <c r="F1435" s="13"/>
      <c r="G1435" s="13"/>
      <c r="H1435" s="13"/>
      <c r="I1435" s="14"/>
      <c r="K1435" s="468"/>
      <c r="L1435" s="565"/>
      <c r="M1435" s="547"/>
    </row>
    <row r="1436" spans="1:13" s="25" customFormat="1" x14ac:dyDescent="0.2">
      <c r="A1436" s="15"/>
      <c r="B1436" s="30"/>
      <c r="C1436" s="306"/>
      <c r="D1436" s="31"/>
      <c r="E1436" s="30"/>
      <c r="F1436" s="13"/>
      <c r="G1436" s="13"/>
      <c r="H1436" s="13"/>
      <c r="I1436" s="14"/>
      <c r="K1436" s="468"/>
      <c r="L1436" s="565"/>
      <c r="M1436" s="547"/>
    </row>
    <row r="1437" spans="1:13" s="25" customFormat="1" x14ac:dyDescent="0.2">
      <c r="A1437" s="15"/>
      <c r="B1437" s="30"/>
      <c r="C1437" s="306"/>
      <c r="D1437" s="31"/>
      <c r="E1437" s="30"/>
      <c r="F1437" s="13"/>
      <c r="G1437" s="13"/>
      <c r="H1437" s="13"/>
      <c r="I1437" s="14"/>
      <c r="K1437" s="468"/>
      <c r="L1437" s="565"/>
      <c r="M1437" s="547"/>
    </row>
    <row r="1438" spans="1:13" s="25" customFormat="1" x14ac:dyDescent="0.2">
      <c r="A1438" s="15"/>
      <c r="B1438" s="30"/>
      <c r="C1438" s="306"/>
      <c r="D1438" s="31"/>
      <c r="E1438" s="30"/>
      <c r="F1438" s="13"/>
      <c r="G1438" s="13"/>
      <c r="H1438" s="13"/>
      <c r="I1438" s="14"/>
      <c r="K1438" s="468"/>
      <c r="L1438" s="565"/>
      <c r="M1438" s="547"/>
    </row>
    <row r="1439" spans="1:13" s="25" customFormat="1" x14ac:dyDescent="0.2">
      <c r="A1439" s="15"/>
      <c r="B1439" s="30"/>
      <c r="C1439" s="306"/>
      <c r="D1439" s="31"/>
      <c r="E1439" s="30"/>
      <c r="F1439" s="13"/>
      <c r="G1439" s="13"/>
      <c r="H1439" s="13"/>
      <c r="I1439" s="14"/>
      <c r="K1439" s="468"/>
      <c r="L1439" s="565"/>
      <c r="M1439" s="547"/>
    </row>
    <row r="1440" spans="1:13" s="25" customFormat="1" x14ac:dyDescent="0.2">
      <c r="A1440" s="15"/>
      <c r="B1440" s="30"/>
      <c r="C1440" s="306"/>
      <c r="D1440" s="31"/>
      <c r="E1440" s="30"/>
      <c r="F1440" s="13"/>
      <c r="G1440" s="13"/>
      <c r="H1440" s="13"/>
      <c r="I1440" s="14"/>
      <c r="K1440" s="468"/>
      <c r="L1440" s="565"/>
      <c r="M1440" s="547"/>
    </row>
    <row r="1441" spans="1:13" s="25" customFormat="1" x14ac:dyDescent="0.2">
      <c r="A1441" s="15"/>
      <c r="B1441" s="30"/>
      <c r="C1441" s="306"/>
      <c r="D1441" s="31"/>
      <c r="E1441" s="30"/>
      <c r="F1441" s="13"/>
      <c r="G1441" s="13"/>
      <c r="H1441" s="13"/>
      <c r="I1441" s="14"/>
      <c r="K1441" s="468"/>
      <c r="L1441" s="565"/>
      <c r="M1441" s="547"/>
    </row>
    <row r="1442" spans="1:13" s="25" customFormat="1" x14ac:dyDescent="0.2">
      <c r="A1442" s="15"/>
      <c r="B1442" s="30"/>
      <c r="C1442" s="306"/>
      <c r="D1442" s="31"/>
      <c r="E1442" s="30"/>
      <c r="F1442" s="13"/>
      <c r="G1442" s="13"/>
      <c r="H1442" s="13"/>
      <c r="I1442" s="14"/>
      <c r="K1442" s="468"/>
      <c r="L1442" s="565"/>
      <c r="M1442" s="547"/>
    </row>
    <row r="1443" spans="1:13" s="25" customFormat="1" x14ac:dyDescent="0.2">
      <c r="A1443" s="15"/>
      <c r="B1443" s="30"/>
      <c r="C1443" s="306"/>
      <c r="D1443" s="31"/>
      <c r="E1443" s="30"/>
      <c r="F1443" s="13"/>
      <c r="G1443" s="13"/>
      <c r="H1443" s="13"/>
      <c r="I1443" s="14"/>
      <c r="K1443" s="468"/>
      <c r="L1443" s="565"/>
      <c r="M1443" s="547"/>
    </row>
    <row r="1444" spans="1:13" s="25" customFormat="1" x14ac:dyDescent="0.2">
      <c r="A1444" s="15"/>
      <c r="B1444" s="30"/>
      <c r="C1444" s="306"/>
      <c r="D1444" s="31"/>
      <c r="E1444" s="30"/>
      <c r="F1444" s="13"/>
      <c r="G1444" s="13"/>
      <c r="H1444" s="13"/>
      <c r="I1444" s="14"/>
      <c r="K1444" s="468"/>
      <c r="L1444" s="565"/>
      <c r="M1444" s="547"/>
    </row>
    <row r="1445" spans="1:13" s="25" customFormat="1" x14ac:dyDescent="0.2">
      <c r="A1445" s="15"/>
      <c r="B1445" s="30"/>
      <c r="C1445" s="306"/>
      <c r="D1445" s="31"/>
      <c r="E1445" s="30"/>
      <c r="F1445" s="13"/>
      <c r="G1445" s="13"/>
      <c r="H1445" s="13"/>
      <c r="I1445" s="14"/>
      <c r="K1445" s="468"/>
      <c r="L1445" s="565"/>
      <c r="M1445" s="547"/>
    </row>
    <row r="1446" spans="1:13" s="25" customFormat="1" x14ac:dyDescent="0.2">
      <c r="A1446" s="15"/>
      <c r="B1446" s="30"/>
      <c r="C1446" s="306"/>
      <c r="D1446" s="31"/>
      <c r="E1446" s="30"/>
      <c r="F1446" s="13"/>
      <c r="G1446" s="13"/>
      <c r="H1446" s="13"/>
      <c r="I1446" s="14"/>
      <c r="K1446" s="468"/>
      <c r="L1446" s="565"/>
      <c r="M1446" s="547"/>
    </row>
    <row r="1447" spans="1:13" s="25" customFormat="1" x14ac:dyDescent="0.2">
      <c r="A1447" s="15"/>
      <c r="B1447" s="30"/>
      <c r="C1447" s="306"/>
      <c r="D1447" s="31"/>
      <c r="E1447" s="30"/>
      <c r="F1447" s="13"/>
      <c r="G1447" s="13"/>
      <c r="H1447" s="13"/>
      <c r="I1447" s="14"/>
      <c r="K1447" s="468"/>
      <c r="L1447" s="565"/>
      <c r="M1447" s="547"/>
    </row>
    <row r="1448" spans="1:13" s="25" customFormat="1" x14ac:dyDescent="0.2">
      <c r="A1448" s="15"/>
      <c r="B1448" s="30"/>
      <c r="C1448" s="306"/>
      <c r="D1448" s="31"/>
      <c r="E1448" s="30"/>
      <c r="F1448" s="13"/>
      <c r="G1448" s="13"/>
      <c r="H1448" s="13"/>
      <c r="I1448" s="14"/>
      <c r="K1448" s="468"/>
      <c r="L1448" s="565"/>
      <c r="M1448" s="547"/>
    </row>
    <row r="1449" spans="1:13" s="25" customFormat="1" x14ac:dyDescent="0.2">
      <c r="A1449" s="15"/>
      <c r="B1449" s="30"/>
      <c r="C1449" s="306"/>
      <c r="D1449" s="31"/>
      <c r="E1449" s="30"/>
      <c r="F1449" s="13"/>
      <c r="G1449" s="13"/>
      <c r="H1449" s="13"/>
      <c r="I1449" s="14"/>
      <c r="K1449" s="468"/>
      <c r="L1449" s="565"/>
      <c r="M1449" s="547"/>
    </row>
    <row r="1450" spans="1:13" s="25" customFormat="1" x14ac:dyDescent="0.2">
      <c r="A1450" s="15"/>
      <c r="B1450" s="30"/>
      <c r="C1450" s="306"/>
      <c r="D1450" s="31"/>
      <c r="E1450" s="30"/>
      <c r="F1450" s="13"/>
      <c r="G1450" s="13"/>
      <c r="H1450" s="13"/>
      <c r="I1450" s="14"/>
      <c r="K1450" s="468"/>
      <c r="L1450" s="565"/>
      <c r="M1450" s="547"/>
    </row>
    <row r="1451" spans="1:13" s="25" customFormat="1" x14ac:dyDescent="0.2">
      <c r="A1451" s="15"/>
      <c r="B1451" s="30"/>
      <c r="C1451" s="306"/>
      <c r="D1451" s="31"/>
      <c r="E1451" s="30"/>
      <c r="F1451" s="13"/>
      <c r="G1451" s="13"/>
      <c r="H1451" s="13"/>
      <c r="I1451" s="14"/>
      <c r="K1451" s="468"/>
      <c r="L1451" s="565"/>
      <c r="M1451" s="547"/>
    </row>
    <row r="1452" spans="1:13" s="25" customFormat="1" x14ac:dyDescent="0.2">
      <c r="A1452" s="15"/>
      <c r="B1452" s="30"/>
      <c r="C1452" s="306"/>
      <c r="D1452" s="31"/>
      <c r="E1452" s="30"/>
      <c r="F1452" s="13"/>
      <c r="G1452" s="13"/>
      <c r="H1452" s="13"/>
      <c r="I1452" s="14"/>
      <c r="K1452" s="468"/>
      <c r="L1452" s="565"/>
      <c r="M1452" s="547"/>
    </row>
    <row r="1453" spans="1:13" s="25" customFormat="1" x14ac:dyDescent="0.2">
      <c r="A1453" s="15"/>
      <c r="B1453" s="30"/>
      <c r="C1453" s="306"/>
      <c r="D1453" s="31"/>
      <c r="E1453" s="30"/>
      <c r="F1453" s="13"/>
      <c r="G1453" s="13"/>
      <c r="H1453" s="13"/>
      <c r="I1453" s="14"/>
      <c r="K1453" s="468"/>
      <c r="L1453" s="565"/>
      <c r="M1453" s="547"/>
    </row>
    <row r="1454" spans="1:13" s="25" customFormat="1" x14ac:dyDescent="0.2">
      <c r="A1454" s="15"/>
      <c r="B1454" s="30"/>
      <c r="C1454" s="306"/>
      <c r="D1454" s="31"/>
      <c r="E1454" s="30"/>
      <c r="F1454" s="13"/>
      <c r="G1454" s="13"/>
      <c r="H1454" s="13"/>
      <c r="I1454" s="14"/>
      <c r="K1454" s="468"/>
      <c r="L1454" s="565"/>
      <c r="M1454" s="547"/>
    </row>
    <row r="1455" spans="1:13" s="25" customFormat="1" x14ac:dyDescent="0.2">
      <c r="A1455" s="15"/>
      <c r="B1455" s="30"/>
      <c r="C1455" s="306"/>
      <c r="D1455" s="31"/>
      <c r="E1455" s="30"/>
      <c r="F1455" s="13"/>
      <c r="G1455" s="13"/>
      <c r="H1455" s="13"/>
      <c r="I1455" s="14"/>
      <c r="K1455" s="468"/>
      <c r="L1455" s="565"/>
      <c r="M1455" s="547"/>
    </row>
    <row r="1456" spans="1:13" s="25" customFormat="1" x14ac:dyDescent="0.2">
      <c r="A1456" s="15"/>
      <c r="B1456" s="30"/>
      <c r="C1456" s="306"/>
      <c r="D1456" s="31"/>
      <c r="E1456" s="30"/>
      <c r="F1456" s="13"/>
      <c r="G1456" s="13"/>
      <c r="H1456" s="13"/>
      <c r="I1456" s="14"/>
      <c r="K1456" s="468"/>
      <c r="L1456" s="565"/>
      <c r="M1456" s="547"/>
    </row>
    <row r="1457" spans="1:13" s="25" customFormat="1" x14ac:dyDescent="0.2">
      <c r="A1457" s="15"/>
      <c r="B1457" s="30"/>
      <c r="C1457" s="306"/>
      <c r="D1457" s="31"/>
      <c r="E1457" s="30"/>
      <c r="F1457" s="13"/>
      <c r="G1457" s="13"/>
      <c r="H1457" s="13"/>
      <c r="I1457" s="14"/>
      <c r="K1457" s="468"/>
      <c r="L1457" s="565"/>
      <c r="M1457" s="547"/>
    </row>
    <row r="1458" spans="1:13" s="25" customFormat="1" x14ac:dyDescent="0.2">
      <c r="A1458" s="15"/>
      <c r="B1458" s="30"/>
      <c r="C1458" s="306"/>
      <c r="D1458" s="31"/>
      <c r="E1458" s="30"/>
      <c r="F1458" s="13"/>
      <c r="G1458" s="13"/>
      <c r="H1458" s="13"/>
      <c r="I1458" s="14"/>
      <c r="K1458" s="468"/>
      <c r="L1458" s="565"/>
      <c r="M1458" s="547"/>
    </row>
    <row r="1459" spans="1:13" s="25" customFormat="1" x14ac:dyDescent="0.2">
      <c r="A1459" s="15"/>
      <c r="B1459" s="30"/>
      <c r="C1459" s="306"/>
      <c r="D1459" s="31"/>
      <c r="E1459" s="30"/>
      <c r="F1459" s="13"/>
      <c r="G1459" s="13"/>
      <c r="H1459" s="13"/>
      <c r="I1459" s="14"/>
      <c r="K1459" s="468"/>
      <c r="L1459" s="565"/>
      <c r="M1459" s="547"/>
    </row>
    <row r="1460" spans="1:13" s="25" customFormat="1" x14ac:dyDescent="0.2">
      <c r="A1460" s="15"/>
      <c r="B1460" s="30"/>
      <c r="C1460" s="306"/>
      <c r="D1460" s="31"/>
      <c r="E1460" s="30"/>
      <c r="F1460" s="13"/>
      <c r="G1460" s="13"/>
      <c r="H1460" s="13"/>
      <c r="I1460" s="14"/>
      <c r="K1460" s="468"/>
      <c r="L1460" s="565"/>
      <c r="M1460" s="547"/>
    </row>
    <row r="1461" spans="1:13" s="25" customFormat="1" x14ac:dyDescent="0.2">
      <c r="A1461" s="15"/>
      <c r="B1461" s="30"/>
      <c r="C1461" s="306"/>
      <c r="D1461" s="31"/>
      <c r="E1461" s="30"/>
      <c r="F1461" s="13"/>
      <c r="G1461" s="13"/>
      <c r="H1461" s="13"/>
      <c r="I1461" s="14"/>
      <c r="K1461" s="468"/>
      <c r="L1461" s="565"/>
      <c r="M1461" s="547"/>
    </row>
    <row r="1462" spans="1:13" s="25" customFormat="1" x14ac:dyDescent="0.2">
      <c r="A1462" s="15"/>
      <c r="B1462" s="30"/>
      <c r="C1462" s="306"/>
      <c r="D1462" s="31"/>
      <c r="E1462" s="30"/>
      <c r="F1462" s="13"/>
      <c r="G1462" s="13"/>
      <c r="H1462" s="13"/>
      <c r="I1462" s="14"/>
      <c r="K1462" s="468"/>
      <c r="L1462" s="565"/>
      <c r="M1462" s="547"/>
    </row>
    <row r="1463" spans="1:13" s="25" customFormat="1" x14ac:dyDescent="0.2">
      <c r="A1463" s="15"/>
      <c r="B1463" s="30"/>
      <c r="C1463" s="306"/>
      <c r="D1463" s="31"/>
      <c r="E1463" s="30"/>
      <c r="F1463" s="13"/>
      <c r="G1463" s="13"/>
      <c r="H1463" s="13"/>
      <c r="I1463" s="14"/>
      <c r="K1463" s="468"/>
      <c r="L1463" s="565"/>
      <c r="M1463" s="547"/>
    </row>
    <row r="1464" spans="1:13" s="25" customFormat="1" x14ac:dyDescent="0.2">
      <c r="A1464" s="15"/>
      <c r="B1464" s="30"/>
      <c r="C1464" s="306"/>
      <c r="D1464" s="31"/>
      <c r="E1464" s="30"/>
      <c r="F1464" s="13"/>
      <c r="G1464" s="13"/>
      <c r="H1464" s="13"/>
      <c r="I1464" s="14"/>
      <c r="K1464" s="468"/>
      <c r="L1464" s="565"/>
      <c r="M1464" s="547"/>
    </row>
    <row r="1465" spans="1:13" s="25" customFormat="1" x14ac:dyDescent="0.2">
      <c r="A1465" s="15"/>
      <c r="B1465" s="30"/>
      <c r="C1465" s="306"/>
      <c r="D1465" s="31"/>
      <c r="E1465" s="30"/>
      <c r="F1465" s="13"/>
      <c r="G1465" s="13"/>
      <c r="H1465" s="13"/>
      <c r="I1465" s="14"/>
      <c r="K1465" s="468"/>
      <c r="L1465" s="565"/>
      <c r="M1465" s="547"/>
    </row>
    <row r="1466" spans="1:13" s="25" customFormat="1" x14ac:dyDescent="0.2">
      <c r="A1466" s="15"/>
      <c r="B1466" s="30"/>
      <c r="C1466" s="306"/>
      <c r="D1466" s="31"/>
      <c r="E1466" s="30"/>
      <c r="F1466" s="13"/>
      <c r="G1466" s="13"/>
      <c r="H1466" s="13"/>
      <c r="I1466" s="14"/>
      <c r="K1466" s="468"/>
      <c r="L1466" s="565"/>
      <c r="M1466" s="547"/>
    </row>
    <row r="1467" spans="1:13" s="25" customFormat="1" x14ac:dyDescent="0.2">
      <c r="A1467" s="15"/>
      <c r="B1467" s="30"/>
      <c r="C1467" s="306"/>
      <c r="D1467" s="31"/>
      <c r="E1467" s="30"/>
      <c r="F1467" s="13"/>
      <c r="G1467" s="13"/>
      <c r="H1467" s="13"/>
      <c r="I1467" s="14"/>
      <c r="K1467" s="468"/>
      <c r="L1467" s="565"/>
      <c r="M1467" s="547"/>
    </row>
    <row r="1468" spans="1:13" s="25" customFormat="1" x14ac:dyDescent="0.2">
      <c r="A1468" s="15"/>
      <c r="B1468" s="30"/>
      <c r="C1468" s="306"/>
      <c r="D1468" s="31"/>
      <c r="E1468" s="30"/>
      <c r="F1468" s="13"/>
      <c r="G1468" s="13"/>
      <c r="H1468" s="13"/>
      <c r="I1468" s="14"/>
      <c r="K1468" s="468"/>
      <c r="L1468" s="565"/>
      <c r="M1468" s="547"/>
    </row>
    <row r="1469" spans="1:13" s="25" customFormat="1" x14ac:dyDescent="0.2">
      <c r="A1469" s="15"/>
      <c r="B1469" s="30"/>
      <c r="C1469" s="306"/>
      <c r="D1469" s="31"/>
      <c r="E1469" s="30"/>
      <c r="F1469" s="13"/>
      <c r="G1469" s="13"/>
      <c r="H1469" s="13"/>
      <c r="I1469" s="14"/>
      <c r="K1469" s="468"/>
      <c r="L1469" s="565"/>
      <c r="M1469" s="547"/>
    </row>
    <row r="1470" spans="1:13" s="25" customFormat="1" x14ac:dyDescent="0.2">
      <c r="A1470" s="15"/>
      <c r="B1470" s="30"/>
      <c r="C1470" s="306"/>
      <c r="D1470" s="31"/>
      <c r="E1470" s="30"/>
      <c r="F1470" s="13"/>
      <c r="G1470" s="13"/>
      <c r="H1470" s="13"/>
      <c r="I1470" s="14"/>
      <c r="K1470" s="468"/>
      <c r="L1470" s="565"/>
      <c r="M1470" s="547"/>
    </row>
    <row r="1471" spans="1:13" s="25" customFormat="1" x14ac:dyDescent="0.2">
      <c r="A1471" s="15"/>
      <c r="B1471" s="30"/>
      <c r="C1471" s="306"/>
      <c r="D1471" s="31"/>
      <c r="E1471" s="30"/>
      <c r="F1471" s="13"/>
      <c r="G1471" s="13"/>
      <c r="H1471" s="13"/>
      <c r="I1471" s="14"/>
      <c r="K1471" s="468"/>
      <c r="L1471" s="565"/>
      <c r="M1471" s="547"/>
    </row>
    <row r="1472" spans="1:13" s="25" customFormat="1" x14ac:dyDescent="0.2">
      <c r="A1472" s="15"/>
      <c r="B1472" s="30"/>
      <c r="C1472" s="306"/>
      <c r="D1472" s="31"/>
      <c r="E1472" s="30"/>
      <c r="F1472" s="13"/>
      <c r="G1472" s="13"/>
      <c r="H1472" s="13"/>
      <c r="I1472" s="14"/>
      <c r="K1472" s="468"/>
      <c r="L1472" s="565"/>
      <c r="M1472" s="547"/>
    </row>
    <row r="1473" spans="1:13" s="25" customFormat="1" x14ac:dyDescent="0.2">
      <c r="A1473" s="15"/>
      <c r="B1473" s="30"/>
      <c r="C1473" s="306"/>
      <c r="D1473" s="31"/>
      <c r="E1473" s="30"/>
      <c r="F1473" s="13"/>
      <c r="G1473" s="13"/>
      <c r="H1473" s="13"/>
      <c r="I1473" s="14"/>
      <c r="K1473" s="468"/>
      <c r="L1473" s="565"/>
      <c r="M1473" s="547"/>
    </row>
    <row r="1474" spans="1:13" s="25" customFormat="1" x14ac:dyDescent="0.2">
      <c r="A1474" s="15"/>
      <c r="B1474" s="30"/>
      <c r="C1474" s="306"/>
      <c r="D1474" s="31"/>
      <c r="E1474" s="30"/>
      <c r="F1474" s="13"/>
      <c r="G1474" s="13"/>
      <c r="H1474" s="13"/>
      <c r="I1474" s="14"/>
      <c r="K1474" s="468"/>
      <c r="L1474" s="565"/>
      <c r="M1474" s="547"/>
    </row>
    <row r="1475" spans="1:13" s="25" customFormat="1" x14ac:dyDescent="0.2">
      <c r="A1475" s="15"/>
      <c r="B1475" s="30"/>
      <c r="C1475" s="306"/>
      <c r="D1475" s="31"/>
      <c r="E1475" s="30"/>
      <c r="F1475" s="13"/>
      <c r="G1475" s="13"/>
      <c r="H1475" s="13"/>
      <c r="I1475" s="14"/>
      <c r="K1475" s="468"/>
      <c r="L1475" s="565"/>
      <c r="M1475" s="547"/>
    </row>
    <row r="1476" spans="1:13" s="25" customFormat="1" x14ac:dyDescent="0.2">
      <c r="A1476" s="15"/>
      <c r="B1476" s="30"/>
      <c r="C1476" s="306"/>
      <c r="D1476" s="31"/>
      <c r="E1476" s="30"/>
      <c r="F1476" s="13"/>
      <c r="G1476" s="13"/>
      <c r="H1476" s="13"/>
      <c r="I1476" s="14"/>
      <c r="K1476" s="468"/>
      <c r="L1476" s="565"/>
      <c r="M1476" s="547"/>
    </row>
    <row r="1477" spans="1:13" s="25" customFormat="1" x14ac:dyDescent="0.2">
      <c r="A1477" s="15"/>
      <c r="B1477" s="30"/>
      <c r="C1477" s="306"/>
      <c r="D1477" s="31"/>
      <c r="E1477" s="30"/>
      <c r="F1477" s="13"/>
      <c r="G1477" s="13"/>
      <c r="H1477" s="13"/>
      <c r="I1477" s="14"/>
      <c r="K1477" s="468"/>
      <c r="L1477" s="565"/>
      <c r="M1477" s="547"/>
    </row>
    <row r="1478" spans="1:13" s="25" customFormat="1" x14ac:dyDescent="0.2">
      <c r="A1478" s="15"/>
      <c r="B1478" s="30"/>
      <c r="C1478" s="306"/>
      <c r="D1478" s="31"/>
      <c r="E1478" s="30"/>
      <c r="F1478" s="13"/>
      <c r="G1478" s="13"/>
      <c r="H1478" s="13"/>
      <c r="I1478" s="14"/>
      <c r="K1478" s="468"/>
      <c r="L1478" s="565"/>
      <c r="M1478" s="547"/>
    </row>
    <row r="1479" spans="1:13" s="25" customFormat="1" x14ac:dyDescent="0.2">
      <c r="A1479" s="15"/>
      <c r="B1479" s="30"/>
      <c r="C1479" s="306"/>
      <c r="D1479" s="31"/>
      <c r="E1479" s="30"/>
      <c r="F1479" s="13"/>
      <c r="G1479" s="13"/>
      <c r="H1479" s="13"/>
      <c r="I1479" s="14"/>
      <c r="K1479" s="468"/>
      <c r="L1479" s="565"/>
      <c r="M1479" s="547"/>
    </row>
    <row r="1480" spans="1:13" s="25" customFormat="1" x14ac:dyDescent="0.2">
      <c r="A1480" s="15"/>
      <c r="B1480" s="30"/>
      <c r="C1480" s="306"/>
      <c r="D1480" s="31"/>
      <c r="E1480" s="30"/>
      <c r="F1480" s="13"/>
      <c r="G1480" s="13"/>
      <c r="H1480" s="13"/>
      <c r="I1480" s="14"/>
      <c r="K1480" s="468"/>
      <c r="L1480" s="565"/>
      <c r="M1480" s="547"/>
    </row>
    <row r="1481" spans="1:13" s="25" customFormat="1" x14ac:dyDescent="0.2">
      <c r="A1481" s="15"/>
      <c r="B1481" s="30"/>
      <c r="C1481" s="306"/>
      <c r="D1481" s="31"/>
      <c r="E1481" s="30"/>
      <c r="F1481" s="13"/>
      <c r="G1481" s="13"/>
      <c r="H1481" s="13"/>
      <c r="I1481" s="14"/>
      <c r="K1481" s="468"/>
      <c r="L1481" s="565"/>
      <c r="M1481" s="547"/>
    </row>
    <row r="1482" spans="1:13" s="25" customFormat="1" x14ac:dyDescent="0.2">
      <c r="A1482" s="15"/>
      <c r="B1482" s="30"/>
      <c r="C1482" s="306"/>
      <c r="D1482" s="31"/>
      <c r="E1482" s="30"/>
      <c r="F1482" s="13"/>
      <c r="G1482" s="13"/>
      <c r="H1482" s="13"/>
      <c r="I1482" s="14"/>
      <c r="K1482" s="468"/>
      <c r="L1482" s="565"/>
      <c r="M1482" s="547"/>
    </row>
    <row r="1483" spans="1:13" s="25" customFormat="1" x14ac:dyDescent="0.2">
      <c r="A1483" s="15"/>
      <c r="B1483" s="30"/>
      <c r="C1483" s="306"/>
      <c r="D1483" s="31"/>
      <c r="E1483" s="30"/>
      <c r="F1483" s="13"/>
      <c r="G1483" s="13"/>
      <c r="H1483" s="13"/>
      <c r="I1483" s="14"/>
      <c r="K1483" s="468"/>
      <c r="L1483" s="565"/>
      <c r="M1483" s="547"/>
    </row>
    <row r="1484" spans="1:13" s="25" customFormat="1" x14ac:dyDescent="0.2">
      <c r="A1484" s="15"/>
      <c r="B1484" s="30"/>
      <c r="C1484" s="306"/>
      <c r="D1484" s="31"/>
      <c r="E1484" s="30"/>
      <c r="F1484" s="13"/>
      <c r="G1484" s="13"/>
      <c r="H1484" s="13"/>
      <c r="I1484" s="14"/>
      <c r="K1484" s="468"/>
      <c r="L1484" s="565"/>
      <c r="M1484" s="547"/>
    </row>
    <row r="1485" spans="1:13" s="25" customFormat="1" x14ac:dyDescent="0.2">
      <c r="A1485" s="15"/>
      <c r="B1485" s="30"/>
      <c r="C1485" s="306"/>
      <c r="D1485" s="31"/>
      <c r="E1485" s="30"/>
      <c r="F1485" s="13"/>
      <c r="G1485" s="13"/>
      <c r="H1485" s="13"/>
      <c r="I1485" s="14"/>
      <c r="K1485" s="468"/>
      <c r="L1485" s="565"/>
      <c r="M1485" s="547"/>
    </row>
    <row r="1486" spans="1:13" s="25" customFormat="1" x14ac:dyDescent="0.2">
      <c r="A1486" s="15"/>
      <c r="B1486" s="30"/>
      <c r="C1486" s="306"/>
      <c r="D1486" s="31"/>
      <c r="E1486" s="30"/>
      <c r="F1486" s="13"/>
      <c r="G1486" s="13"/>
      <c r="H1486" s="13"/>
      <c r="I1486" s="14"/>
      <c r="K1486" s="468"/>
      <c r="L1486" s="565"/>
      <c r="M1486" s="547"/>
    </row>
    <row r="1487" spans="1:13" s="25" customFormat="1" x14ac:dyDescent="0.2">
      <c r="A1487" s="15"/>
      <c r="B1487" s="30"/>
      <c r="C1487" s="306"/>
      <c r="D1487" s="31"/>
      <c r="E1487" s="30"/>
      <c r="F1487" s="13"/>
      <c r="G1487" s="13"/>
      <c r="H1487" s="13"/>
      <c r="I1487" s="14"/>
      <c r="K1487" s="468"/>
      <c r="L1487" s="565"/>
      <c r="M1487" s="547"/>
    </row>
    <row r="1488" spans="1:13" s="25" customFormat="1" x14ac:dyDescent="0.2">
      <c r="A1488" s="15"/>
      <c r="B1488" s="30"/>
      <c r="C1488" s="306"/>
      <c r="D1488" s="31"/>
      <c r="E1488" s="30"/>
      <c r="F1488" s="13"/>
      <c r="G1488" s="13"/>
      <c r="H1488" s="13"/>
      <c r="I1488" s="14"/>
      <c r="K1488" s="468"/>
      <c r="L1488" s="565"/>
      <c r="M1488" s="547"/>
    </row>
    <row r="1489" spans="1:13" s="25" customFormat="1" x14ac:dyDescent="0.2">
      <c r="A1489" s="15"/>
      <c r="B1489" s="30"/>
      <c r="C1489" s="306"/>
      <c r="D1489" s="31"/>
      <c r="E1489" s="30"/>
      <c r="F1489" s="13"/>
      <c r="G1489" s="13"/>
      <c r="H1489" s="13"/>
      <c r="I1489" s="14"/>
      <c r="K1489" s="468"/>
      <c r="L1489" s="565"/>
      <c r="M1489" s="547"/>
    </row>
    <row r="1490" spans="1:13" s="25" customFormat="1" x14ac:dyDescent="0.2">
      <c r="A1490" s="15"/>
      <c r="B1490" s="30"/>
      <c r="C1490" s="306"/>
      <c r="D1490" s="31"/>
      <c r="E1490" s="30"/>
      <c r="F1490" s="13"/>
      <c r="G1490" s="13"/>
      <c r="H1490" s="13"/>
      <c r="I1490" s="14"/>
      <c r="K1490" s="468"/>
      <c r="L1490" s="565"/>
      <c r="M1490" s="547"/>
    </row>
    <row r="1491" spans="1:13" s="25" customFormat="1" x14ac:dyDescent="0.2">
      <c r="A1491" s="15"/>
      <c r="B1491" s="30"/>
      <c r="C1491" s="306"/>
      <c r="D1491" s="31"/>
      <c r="E1491" s="30"/>
      <c r="F1491" s="13"/>
      <c r="G1491" s="13"/>
      <c r="H1491" s="13"/>
      <c r="I1491" s="14"/>
      <c r="K1491" s="468"/>
      <c r="L1491" s="565"/>
      <c r="M1491" s="547"/>
    </row>
    <row r="1492" spans="1:13" s="25" customFormat="1" x14ac:dyDescent="0.2">
      <c r="A1492" s="15"/>
      <c r="B1492" s="30"/>
      <c r="C1492" s="306"/>
      <c r="D1492" s="31"/>
      <c r="E1492" s="30"/>
      <c r="F1492" s="13"/>
      <c r="G1492" s="13"/>
      <c r="H1492" s="13"/>
      <c r="I1492" s="14"/>
      <c r="K1492" s="468"/>
      <c r="L1492" s="565"/>
      <c r="M1492" s="547"/>
    </row>
    <row r="1493" spans="1:13" s="25" customFormat="1" x14ac:dyDescent="0.2">
      <c r="A1493" s="15"/>
      <c r="B1493" s="30"/>
      <c r="C1493" s="306"/>
      <c r="D1493" s="31"/>
      <c r="E1493" s="30"/>
      <c r="F1493" s="13"/>
      <c r="G1493" s="13"/>
      <c r="H1493" s="13"/>
      <c r="I1493" s="14"/>
      <c r="K1493" s="468"/>
      <c r="L1493" s="565"/>
      <c r="M1493" s="547"/>
    </row>
    <row r="1494" spans="1:13" s="25" customFormat="1" x14ac:dyDescent="0.2">
      <c r="A1494" s="15"/>
      <c r="B1494" s="30"/>
      <c r="C1494" s="306"/>
      <c r="D1494" s="31"/>
      <c r="E1494" s="30"/>
      <c r="F1494" s="13"/>
      <c r="G1494" s="13"/>
      <c r="H1494" s="13"/>
      <c r="I1494" s="14"/>
      <c r="K1494" s="468"/>
      <c r="L1494" s="565"/>
      <c r="M1494" s="547"/>
    </row>
    <row r="1495" spans="1:13" s="25" customFormat="1" x14ac:dyDescent="0.2">
      <c r="A1495" s="15"/>
      <c r="B1495" s="30"/>
      <c r="C1495" s="306"/>
      <c r="D1495" s="31"/>
      <c r="E1495" s="30"/>
      <c r="F1495" s="13"/>
      <c r="G1495" s="13"/>
      <c r="H1495" s="13"/>
      <c r="I1495" s="14"/>
      <c r="K1495" s="468"/>
      <c r="L1495" s="565"/>
      <c r="M1495" s="547"/>
    </row>
    <row r="1496" spans="1:13" s="25" customFormat="1" x14ac:dyDescent="0.2">
      <c r="A1496" s="15"/>
      <c r="B1496" s="30"/>
      <c r="C1496" s="306"/>
      <c r="D1496" s="31"/>
      <c r="E1496" s="30"/>
      <c r="F1496" s="13"/>
      <c r="G1496" s="13"/>
      <c r="H1496" s="13"/>
      <c r="I1496" s="14"/>
      <c r="K1496" s="468"/>
      <c r="L1496" s="565"/>
      <c r="M1496" s="547"/>
    </row>
    <row r="1497" spans="1:13" s="25" customFormat="1" x14ac:dyDescent="0.2">
      <c r="A1497" s="15"/>
      <c r="B1497" s="30"/>
      <c r="C1497" s="306"/>
      <c r="D1497" s="31"/>
      <c r="E1497" s="30"/>
      <c r="F1497" s="13"/>
      <c r="G1497" s="13"/>
      <c r="H1497" s="13"/>
      <c r="I1497" s="14"/>
      <c r="K1497" s="468"/>
      <c r="L1497" s="565"/>
      <c r="M1497" s="547"/>
    </row>
    <row r="1498" spans="1:13" s="25" customFormat="1" x14ac:dyDescent="0.2">
      <c r="A1498" s="15"/>
      <c r="B1498" s="30"/>
      <c r="C1498" s="306"/>
      <c r="D1498" s="31"/>
      <c r="E1498" s="30"/>
      <c r="F1498" s="13"/>
      <c r="G1498" s="13"/>
      <c r="H1498" s="13"/>
      <c r="I1498" s="14"/>
      <c r="K1498" s="468"/>
      <c r="L1498" s="565"/>
      <c r="M1498" s="547"/>
    </row>
    <row r="1499" spans="1:13" s="25" customFormat="1" x14ac:dyDescent="0.2">
      <c r="A1499" s="15"/>
      <c r="B1499" s="30"/>
      <c r="C1499" s="306"/>
      <c r="D1499" s="31"/>
      <c r="E1499" s="30"/>
      <c r="F1499" s="13"/>
      <c r="G1499" s="13"/>
      <c r="H1499" s="13"/>
      <c r="I1499" s="14"/>
      <c r="K1499" s="468"/>
      <c r="L1499" s="565"/>
      <c r="M1499" s="547"/>
    </row>
    <row r="1500" spans="1:13" s="25" customFormat="1" x14ac:dyDescent="0.2">
      <c r="A1500" s="15"/>
      <c r="B1500" s="30"/>
      <c r="C1500" s="306"/>
      <c r="D1500" s="31"/>
      <c r="E1500" s="30"/>
      <c r="F1500" s="13"/>
      <c r="G1500" s="13"/>
      <c r="H1500" s="13"/>
      <c r="I1500" s="14"/>
      <c r="K1500" s="468"/>
      <c r="L1500" s="565"/>
      <c r="M1500" s="547"/>
    </row>
    <row r="1501" spans="1:13" s="25" customFormat="1" x14ac:dyDescent="0.2">
      <c r="A1501" s="15"/>
      <c r="B1501" s="30"/>
      <c r="C1501" s="306"/>
      <c r="D1501" s="31"/>
      <c r="E1501" s="30"/>
      <c r="F1501" s="13"/>
      <c r="G1501" s="13"/>
      <c r="H1501" s="13"/>
      <c r="I1501" s="14"/>
      <c r="K1501" s="468"/>
      <c r="L1501" s="565"/>
      <c r="M1501" s="547"/>
    </row>
    <row r="1502" spans="1:13" s="25" customFormat="1" x14ac:dyDescent="0.2">
      <c r="A1502" s="15"/>
      <c r="B1502" s="30"/>
      <c r="C1502" s="306"/>
      <c r="D1502" s="31"/>
      <c r="E1502" s="30"/>
      <c r="F1502" s="13"/>
      <c r="G1502" s="13"/>
      <c r="H1502" s="13"/>
      <c r="I1502" s="14"/>
      <c r="K1502" s="468"/>
      <c r="L1502" s="565"/>
      <c r="M1502" s="547"/>
    </row>
    <row r="1503" spans="1:13" s="25" customFormat="1" x14ac:dyDescent="0.2">
      <c r="A1503" s="15"/>
      <c r="B1503" s="30"/>
      <c r="C1503" s="306"/>
      <c r="D1503" s="31"/>
      <c r="E1503" s="30"/>
      <c r="F1503" s="13"/>
      <c r="G1503" s="13"/>
      <c r="H1503" s="13"/>
      <c r="I1503" s="14"/>
      <c r="K1503" s="468"/>
      <c r="L1503" s="565"/>
      <c r="M1503" s="547"/>
    </row>
    <row r="1504" spans="1:13" s="25" customFormat="1" x14ac:dyDescent="0.2">
      <c r="A1504" s="15"/>
      <c r="B1504" s="30"/>
      <c r="C1504" s="306"/>
      <c r="D1504" s="31"/>
      <c r="E1504" s="30"/>
      <c r="F1504" s="13"/>
      <c r="G1504" s="13"/>
      <c r="H1504" s="13"/>
      <c r="I1504" s="14"/>
      <c r="K1504" s="468"/>
      <c r="L1504" s="565"/>
      <c r="M1504" s="547"/>
    </row>
    <row r="1505" spans="1:13" s="25" customFormat="1" x14ac:dyDescent="0.2">
      <c r="A1505" s="15"/>
      <c r="B1505" s="30"/>
      <c r="C1505" s="306"/>
      <c r="D1505" s="31"/>
      <c r="E1505" s="30"/>
      <c r="F1505" s="13"/>
      <c r="G1505" s="13"/>
      <c r="H1505" s="13"/>
      <c r="I1505" s="14"/>
      <c r="K1505" s="468"/>
      <c r="L1505" s="565"/>
      <c r="M1505" s="547"/>
    </row>
    <row r="1506" spans="1:13" s="25" customFormat="1" x14ac:dyDescent="0.2">
      <c r="A1506" s="15"/>
      <c r="B1506" s="30"/>
      <c r="C1506" s="306"/>
      <c r="D1506" s="31"/>
      <c r="E1506" s="30"/>
      <c r="F1506" s="13"/>
      <c r="G1506" s="13"/>
      <c r="H1506" s="13"/>
      <c r="I1506" s="14"/>
      <c r="K1506" s="468"/>
      <c r="L1506" s="565"/>
      <c r="M1506" s="547"/>
    </row>
    <row r="1507" spans="1:13" s="25" customFormat="1" x14ac:dyDescent="0.2">
      <c r="A1507" s="15"/>
      <c r="B1507" s="30"/>
      <c r="C1507" s="306"/>
      <c r="D1507" s="31"/>
      <c r="E1507" s="30"/>
      <c r="F1507" s="13"/>
      <c r="G1507" s="13"/>
      <c r="H1507" s="13"/>
      <c r="I1507" s="14"/>
      <c r="K1507" s="468"/>
      <c r="L1507" s="565"/>
      <c r="M1507" s="547"/>
    </row>
    <row r="1508" spans="1:13" s="25" customFormat="1" x14ac:dyDescent="0.2">
      <c r="A1508" s="15"/>
      <c r="B1508" s="30"/>
      <c r="C1508" s="306"/>
      <c r="D1508" s="31"/>
      <c r="E1508" s="30"/>
      <c r="F1508" s="13"/>
      <c r="G1508" s="13"/>
      <c r="H1508" s="13"/>
      <c r="I1508" s="14"/>
      <c r="K1508" s="468"/>
      <c r="L1508" s="565"/>
      <c r="M1508" s="547"/>
    </row>
    <row r="1509" spans="1:13" s="25" customFormat="1" x14ac:dyDescent="0.2">
      <c r="A1509" s="15"/>
      <c r="B1509" s="30"/>
      <c r="C1509" s="306"/>
      <c r="D1509" s="31"/>
      <c r="E1509" s="30"/>
      <c r="F1509" s="13"/>
      <c r="G1509" s="13"/>
      <c r="H1509" s="13"/>
      <c r="I1509" s="14"/>
      <c r="K1509" s="468"/>
      <c r="L1509" s="565"/>
      <c r="M1509" s="547"/>
    </row>
    <row r="1510" spans="1:13" s="25" customFormat="1" x14ac:dyDescent="0.2">
      <c r="A1510" s="15"/>
      <c r="B1510" s="30"/>
      <c r="C1510" s="306"/>
      <c r="D1510" s="31"/>
      <c r="E1510" s="30"/>
      <c r="F1510" s="13"/>
      <c r="G1510" s="13"/>
      <c r="H1510" s="13"/>
      <c r="I1510" s="14"/>
      <c r="K1510" s="468"/>
      <c r="L1510" s="565"/>
      <c r="M1510" s="547"/>
    </row>
    <row r="1511" spans="1:13" s="25" customFormat="1" x14ac:dyDescent="0.2">
      <c r="A1511" s="15"/>
      <c r="B1511" s="30"/>
      <c r="C1511" s="306"/>
      <c r="D1511" s="31"/>
      <c r="E1511" s="30"/>
      <c r="F1511" s="13"/>
      <c r="G1511" s="13"/>
      <c r="H1511" s="13"/>
      <c r="I1511" s="14"/>
      <c r="K1511" s="468"/>
      <c r="L1511" s="565"/>
      <c r="M1511" s="547"/>
    </row>
    <row r="1512" spans="1:13" s="25" customFormat="1" x14ac:dyDescent="0.2">
      <c r="A1512" s="15"/>
      <c r="B1512" s="30"/>
      <c r="C1512" s="306"/>
      <c r="D1512" s="31"/>
      <c r="E1512" s="30"/>
      <c r="F1512" s="13"/>
      <c r="G1512" s="13"/>
      <c r="H1512" s="13"/>
      <c r="I1512" s="14"/>
      <c r="K1512" s="468"/>
      <c r="L1512" s="565"/>
      <c r="M1512" s="547"/>
    </row>
    <row r="1513" spans="1:13" s="25" customFormat="1" x14ac:dyDescent="0.2">
      <c r="A1513" s="15"/>
      <c r="B1513" s="30"/>
      <c r="C1513" s="306"/>
      <c r="D1513" s="31"/>
      <c r="E1513" s="30"/>
      <c r="F1513" s="13"/>
      <c r="G1513" s="13"/>
      <c r="H1513" s="13"/>
      <c r="I1513" s="14"/>
      <c r="K1513" s="468"/>
      <c r="L1513" s="565"/>
      <c r="M1513" s="547"/>
    </row>
    <row r="1514" spans="1:13" s="25" customFormat="1" x14ac:dyDescent="0.2">
      <c r="A1514" s="15"/>
      <c r="B1514" s="30"/>
      <c r="C1514" s="306"/>
      <c r="D1514" s="31"/>
      <c r="E1514" s="30"/>
      <c r="F1514" s="13"/>
      <c r="G1514" s="13"/>
      <c r="H1514" s="13"/>
      <c r="I1514" s="14"/>
      <c r="K1514" s="468"/>
      <c r="L1514" s="565"/>
      <c r="M1514" s="547"/>
    </row>
    <row r="1515" spans="1:13" s="25" customFormat="1" x14ac:dyDescent="0.2">
      <c r="A1515" s="15"/>
      <c r="B1515" s="30"/>
      <c r="C1515" s="306"/>
      <c r="D1515" s="31"/>
      <c r="E1515" s="30"/>
      <c r="F1515" s="13"/>
      <c r="G1515" s="13"/>
      <c r="H1515" s="13"/>
      <c r="I1515" s="14"/>
      <c r="K1515" s="468"/>
      <c r="L1515" s="565"/>
      <c r="M1515" s="547"/>
    </row>
    <row r="1516" spans="1:13" s="25" customFormat="1" x14ac:dyDescent="0.2">
      <c r="A1516" s="15"/>
      <c r="B1516" s="30"/>
      <c r="C1516" s="306"/>
      <c r="D1516" s="31"/>
      <c r="E1516" s="30"/>
      <c r="F1516" s="13"/>
      <c r="G1516" s="13"/>
      <c r="H1516" s="13"/>
      <c r="I1516" s="14"/>
      <c r="K1516" s="468"/>
      <c r="L1516" s="565"/>
      <c r="M1516" s="547"/>
    </row>
    <row r="1517" spans="1:13" s="25" customFormat="1" x14ac:dyDescent="0.2">
      <c r="A1517" s="15"/>
      <c r="B1517" s="30"/>
      <c r="C1517" s="306"/>
      <c r="D1517" s="31"/>
      <c r="E1517" s="30"/>
      <c r="F1517" s="13"/>
      <c r="G1517" s="13"/>
      <c r="H1517" s="13"/>
      <c r="I1517" s="14"/>
      <c r="K1517" s="468"/>
      <c r="L1517" s="565"/>
      <c r="M1517" s="547"/>
    </row>
    <row r="1518" spans="1:13" s="25" customFormat="1" x14ac:dyDescent="0.2">
      <c r="A1518" s="15"/>
      <c r="B1518" s="30"/>
      <c r="C1518" s="306"/>
      <c r="D1518" s="31"/>
      <c r="E1518" s="30"/>
      <c r="F1518" s="13"/>
      <c r="G1518" s="13"/>
      <c r="H1518" s="13"/>
      <c r="I1518" s="14"/>
      <c r="K1518" s="468"/>
      <c r="L1518" s="565"/>
      <c r="M1518" s="547"/>
    </row>
    <row r="1519" spans="1:13" s="25" customFormat="1" x14ac:dyDescent="0.2">
      <c r="A1519" s="15"/>
      <c r="B1519" s="30"/>
      <c r="C1519" s="306"/>
      <c r="D1519" s="31"/>
      <c r="E1519" s="30"/>
      <c r="F1519" s="13"/>
      <c r="G1519" s="13"/>
      <c r="H1519" s="13"/>
      <c r="I1519" s="14"/>
      <c r="K1519" s="468"/>
      <c r="L1519" s="565"/>
      <c r="M1519" s="547"/>
    </row>
    <row r="1520" spans="1:13" s="25" customFormat="1" x14ac:dyDescent="0.2">
      <c r="A1520" s="15"/>
      <c r="B1520" s="30"/>
      <c r="C1520" s="306"/>
      <c r="D1520" s="31"/>
      <c r="E1520" s="30"/>
      <c r="F1520" s="13"/>
      <c r="G1520" s="13"/>
      <c r="H1520" s="13"/>
      <c r="I1520" s="14"/>
      <c r="K1520" s="468"/>
      <c r="L1520" s="565"/>
      <c r="M1520" s="547"/>
    </row>
    <row r="1521" spans="1:13" s="25" customFormat="1" x14ac:dyDescent="0.2">
      <c r="A1521" s="15"/>
      <c r="B1521" s="30"/>
      <c r="C1521" s="306"/>
      <c r="D1521" s="31"/>
      <c r="E1521" s="30"/>
      <c r="F1521" s="13"/>
      <c r="G1521" s="13"/>
      <c r="H1521" s="13"/>
      <c r="I1521" s="14"/>
      <c r="K1521" s="468"/>
      <c r="L1521" s="565"/>
      <c r="M1521" s="547"/>
    </row>
    <row r="1522" spans="1:13" s="25" customFormat="1" x14ac:dyDescent="0.2">
      <c r="A1522" s="15"/>
      <c r="B1522" s="30"/>
      <c r="C1522" s="306"/>
      <c r="D1522" s="31"/>
      <c r="E1522" s="30"/>
      <c r="F1522" s="13"/>
      <c r="G1522" s="13"/>
      <c r="H1522" s="13"/>
      <c r="I1522" s="14"/>
      <c r="K1522" s="468"/>
      <c r="L1522" s="565"/>
      <c r="M1522" s="547"/>
    </row>
    <row r="1523" spans="1:13" s="25" customFormat="1" x14ac:dyDescent="0.2">
      <c r="A1523" s="15"/>
      <c r="B1523" s="30"/>
      <c r="C1523" s="306"/>
      <c r="D1523" s="31"/>
      <c r="E1523" s="30"/>
      <c r="F1523" s="13"/>
      <c r="G1523" s="13"/>
      <c r="H1523" s="13"/>
      <c r="I1523" s="14"/>
      <c r="K1523" s="468"/>
      <c r="L1523" s="565"/>
      <c r="M1523" s="547"/>
    </row>
    <row r="1524" spans="1:13" s="25" customFormat="1" x14ac:dyDescent="0.2">
      <c r="A1524" s="15"/>
      <c r="B1524" s="30"/>
      <c r="C1524" s="306"/>
      <c r="D1524" s="31"/>
      <c r="E1524" s="30"/>
      <c r="F1524" s="13"/>
      <c r="G1524" s="13"/>
      <c r="H1524" s="13"/>
      <c r="I1524" s="14"/>
      <c r="K1524" s="468"/>
      <c r="L1524" s="565"/>
      <c r="M1524" s="547"/>
    </row>
    <row r="1525" spans="1:13" s="25" customFormat="1" x14ac:dyDescent="0.2">
      <c r="A1525" s="15"/>
      <c r="B1525" s="30"/>
      <c r="C1525" s="306"/>
      <c r="D1525" s="31"/>
      <c r="E1525" s="30"/>
      <c r="F1525" s="13"/>
      <c r="G1525" s="13"/>
      <c r="H1525" s="13"/>
      <c r="I1525" s="14"/>
      <c r="K1525" s="468"/>
      <c r="L1525" s="565"/>
      <c r="M1525" s="547"/>
    </row>
    <row r="1526" spans="1:13" s="25" customFormat="1" x14ac:dyDescent="0.2">
      <c r="A1526" s="15"/>
      <c r="B1526" s="30"/>
      <c r="C1526" s="306"/>
      <c r="D1526" s="31"/>
      <c r="E1526" s="30"/>
      <c r="F1526" s="13"/>
      <c r="G1526" s="13"/>
      <c r="H1526" s="13"/>
      <c r="I1526" s="14"/>
      <c r="K1526" s="468"/>
      <c r="L1526" s="565"/>
      <c r="M1526" s="547"/>
    </row>
    <row r="1527" spans="1:13" s="25" customFormat="1" x14ac:dyDescent="0.2">
      <c r="A1527" s="15"/>
      <c r="B1527" s="30"/>
      <c r="C1527" s="306"/>
      <c r="D1527" s="31"/>
      <c r="E1527" s="30"/>
      <c r="F1527" s="13"/>
      <c r="G1527" s="13"/>
      <c r="H1527" s="13"/>
      <c r="I1527" s="14"/>
      <c r="K1527" s="468"/>
      <c r="L1527" s="565"/>
      <c r="M1527" s="547"/>
    </row>
    <row r="1528" spans="1:13" s="25" customFormat="1" x14ac:dyDescent="0.2">
      <c r="A1528" s="15"/>
      <c r="B1528" s="30"/>
      <c r="C1528" s="306"/>
      <c r="D1528" s="31"/>
      <c r="E1528" s="30"/>
      <c r="F1528" s="13"/>
      <c r="G1528" s="13"/>
      <c r="H1528" s="13"/>
      <c r="I1528" s="14"/>
      <c r="K1528" s="468"/>
      <c r="L1528" s="565"/>
      <c r="M1528" s="547"/>
    </row>
    <row r="1529" spans="1:13" s="25" customFormat="1" x14ac:dyDescent="0.2">
      <c r="A1529" s="15"/>
      <c r="B1529" s="30"/>
      <c r="C1529" s="306"/>
      <c r="D1529" s="31"/>
      <c r="E1529" s="30"/>
      <c r="F1529" s="13"/>
      <c r="G1529" s="13"/>
      <c r="H1529" s="13"/>
      <c r="I1529" s="14"/>
      <c r="K1529" s="468"/>
      <c r="L1529" s="565"/>
      <c r="M1529" s="547"/>
    </row>
    <row r="1530" spans="1:13" s="25" customFormat="1" x14ac:dyDescent="0.2">
      <c r="A1530" s="15"/>
      <c r="B1530" s="30"/>
      <c r="C1530" s="306"/>
      <c r="D1530" s="31"/>
      <c r="E1530" s="30"/>
      <c r="F1530" s="13"/>
      <c r="G1530" s="13"/>
      <c r="H1530" s="13"/>
      <c r="I1530" s="14"/>
      <c r="K1530" s="468"/>
      <c r="L1530" s="565"/>
      <c r="M1530" s="547"/>
    </row>
    <row r="1531" spans="1:13" s="25" customFormat="1" x14ac:dyDescent="0.2">
      <c r="A1531" s="15"/>
      <c r="B1531" s="30"/>
      <c r="C1531" s="306"/>
      <c r="D1531" s="31"/>
      <c r="E1531" s="30"/>
      <c r="F1531" s="13"/>
      <c r="G1531" s="13"/>
      <c r="H1531" s="13"/>
      <c r="I1531" s="14"/>
      <c r="K1531" s="468"/>
      <c r="L1531" s="565"/>
      <c r="M1531" s="547"/>
    </row>
    <row r="1532" spans="1:13" s="25" customFormat="1" x14ac:dyDescent="0.2">
      <c r="A1532" s="15"/>
      <c r="B1532" s="30"/>
      <c r="C1532" s="306"/>
      <c r="D1532" s="31"/>
      <c r="E1532" s="30"/>
      <c r="F1532" s="13"/>
      <c r="G1532" s="13"/>
      <c r="H1532" s="13"/>
      <c r="I1532" s="14"/>
      <c r="K1532" s="468"/>
      <c r="L1532" s="565"/>
      <c r="M1532" s="547"/>
    </row>
    <row r="1533" spans="1:13" s="25" customFormat="1" x14ac:dyDescent="0.2">
      <c r="A1533" s="15"/>
      <c r="B1533" s="30"/>
      <c r="C1533" s="306"/>
      <c r="D1533" s="31"/>
      <c r="E1533" s="30"/>
      <c r="F1533" s="13"/>
      <c r="G1533" s="13"/>
      <c r="H1533" s="13"/>
      <c r="I1533" s="14"/>
      <c r="K1533" s="468"/>
      <c r="L1533" s="565"/>
      <c r="M1533" s="547"/>
    </row>
    <row r="1534" spans="1:13" s="25" customFormat="1" x14ac:dyDescent="0.2">
      <c r="A1534" s="15"/>
      <c r="B1534" s="30"/>
      <c r="C1534" s="306"/>
      <c r="D1534" s="31"/>
      <c r="E1534" s="30"/>
      <c r="F1534" s="13"/>
      <c r="G1534" s="13"/>
      <c r="H1534" s="13"/>
      <c r="I1534" s="14"/>
      <c r="K1534" s="468"/>
      <c r="L1534" s="565"/>
      <c r="M1534" s="547"/>
    </row>
    <row r="1535" spans="1:13" s="25" customFormat="1" x14ac:dyDescent="0.2">
      <c r="A1535" s="15"/>
      <c r="B1535" s="30"/>
      <c r="C1535" s="306"/>
      <c r="D1535" s="31"/>
      <c r="E1535" s="30"/>
      <c r="F1535" s="13"/>
      <c r="G1535" s="13"/>
      <c r="H1535" s="13"/>
      <c r="I1535" s="14"/>
      <c r="K1535" s="468"/>
      <c r="L1535" s="565"/>
      <c r="M1535" s="547"/>
    </row>
    <row r="1536" spans="1:13" s="25" customFormat="1" x14ac:dyDescent="0.2">
      <c r="A1536" s="15"/>
      <c r="B1536" s="30"/>
      <c r="C1536" s="306"/>
      <c r="D1536" s="31"/>
      <c r="E1536" s="30"/>
      <c r="F1536" s="13"/>
      <c r="G1536" s="13"/>
      <c r="H1536" s="13"/>
      <c r="I1536" s="14"/>
      <c r="K1536" s="468"/>
      <c r="L1536" s="565"/>
      <c r="M1536" s="547"/>
    </row>
    <row r="1537" spans="1:13" s="25" customFormat="1" x14ac:dyDescent="0.2">
      <c r="A1537" s="15"/>
      <c r="B1537" s="30"/>
      <c r="C1537" s="306"/>
      <c r="D1537" s="31"/>
      <c r="E1537" s="30"/>
      <c r="F1537" s="13"/>
      <c r="G1537" s="13"/>
      <c r="H1537" s="13"/>
      <c r="I1537" s="14"/>
      <c r="K1537" s="468"/>
      <c r="L1537" s="565"/>
      <c r="M1537" s="547"/>
    </row>
    <row r="1538" spans="1:13" s="25" customFormat="1" x14ac:dyDescent="0.2">
      <c r="A1538" s="15"/>
      <c r="B1538" s="30"/>
      <c r="C1538" s="306"/>
      <c r="D1538" s="31"/>
      <c r="E1538" s="30"/>
      <c r="F1538" s="13"/>
      <c r="G1538" s="13"/>
      <c r="H1538" s="13"/>
      <c r="I1538" s="14"/>
      <c r="K1538" s="468"/>
      <c r="L1538" s="565"/>
      <c r="M1538" s="547"/>
    </row>
    <row r="1539" spans="1:13" s="25" customFormat="1" x14ac:dyDescent="0.2">
      <c r="A1539" s="15"/>
      <c r="B1539" s="30"/>
      <c r="C1539" s="306"/>
      <c r="D1539" s="31"/>
      <c r="E1539" s="30"/>
      <c r="F1539" s="13"/>
      <c r="G1539" s="13"/>
      <c r="H1539" s="13"/>
      <c r="I1539" s="14"/>
      <c r="K1539" s="468"/>
      <c r="L1539" s="565"/>
      <c r="M1539" s="547"/>
    </row>
    <row r="1540" spans="1:13" s="25" customFormat="1" x14ac:dyDescent="0.2">
      <c r="A1540" s="15"/>
      <c r="B1540" s="30"/>
      <c r="C1540" s="306"/>
      <c r="D1540" s="31"/>
      <c r="E1540" s="30"/>
      <c r="F1540" s="13"/>
      <c r="G1540" s="13"/>
      <c r="H1540" s="13"/>
      <c r="I1540" s="14"/>
      <c r="K1540" s="468"/>
      <c r="L1540" s="565"/>
      <c r="M1540" s="547"/>
    </row>
    <row r="1541" spans="1:13" s="25" customFormat="1" x14ac:dyDescent="0.2">
      <c r="A1541" s="15"/>
      <c r="B1541" s="30"/>
      <c r="C1541" s="306"/>
      <c r="D1541" s="31"/>
      <c r="E1541" s="30"/>
      <c r="F1541" s="13"/>
      <c r="G1541" s="13"/>
      <c r="H1541" s="13"/>
      <c r="I1541" s="14"/>
      <c r="K1541" s="468"/>
      <c r="L1541" s="565"/>
      <c r="M1541" s="547"/>
    </row>
    <row r="1542" spans="1:13" s="25" customFormat="1" x14ac:dyDescent="0.2">
      <c r="A1542" s="15"/>
      <c r="B1542" s="30"/>
      <c r="C1542" s="306"/>
      <c r="D1542" s="31"/>
      <c r="E1542" s="30"/>
      <c r="F1542" s="13"/>
      <c r="G1542" s="13"/>
      <c r="H1542" s="13"/>
      <c r="I1542" s="14"/>
      <c r="K1542" s="468"/>
      <c r="L1542" s="565"/>
      <c r="M1542" s="547"/>
    </row>
    <row r="1543" spans="1:13" s="25" customFormat="1" x14ac:dyDescent="0.2">
      <c r="A1543" s="15"/>
      <c r="B1543" s="30"/>
      <c r="C1543" s="306"/>
      <c r="D1543" s="31"/>
      <c r="E1543" s="30"/>
      <c r="F1543" s="13"/>
      <c r="G1543" s="13"/>
      <c r="H1543" s="13"/>
      <c r="I1543" s="14"/>
      <c r="K1543" s="468"/>
      <c r="L1543" s="565"/>
      <c r="M1543" s="547"/>
    </row>
    <row r="1544" spans="1:13" s="25" customFormat="1" x14ac:dyDescent="0.2">
      <c r="A1544" s="15"/>
      <c r="B1544" s="30"/>
      <c r="C1544" s="306"/>
      <c r="D1544" s="31"/>
      <c r="E1544" s="30"/>
      <c r="F1544" s="13"/>
      <c r="G1544" s="13"/>
      <c r="H1544" s="13"/>
      <c r="I1544" s="14"/>
      <c r="K1544" s="468"/>
      <c r="L1544" s="565"/>
      <c r="M1544" s="547"/>
    </row>
    <row r="1545" spans="1:13" s="25" customFormat="1" x14ac:dyDescent="0.2">
      <c r="A1545" s="15"/>
      <c r="B1545" s="30"/>
      <c r="C1545" s="306"/>
      <c r="D1545" s="31"/>
      <c r="E1545" s="30"/>
      <c r="F1545" s="13"/>
      <c r="G1545" s="13"/>
      <c r="H1545" s="13"/>
      <c r="I1545" s="14"/>
      <c r="K1545" s="468"/>
      <c r="L1545" s="565"/>
      <c r="M1545" s="547"/>
    </row>
    <row r="1546" spans="1:13" s="25" customFormat="1" x14ac:dyDescent="0.2">
      <c r="A1546" s="15"/>
      <c r="B1546" s="30"/>
      <c r="C1546" s="306"/>
      <c r="D1546" s="31"/>
      <c r="E1546" s="30"/>
      <c r="F1546" s="13"/>
      <c r="G1546" s="13"/>
      <c r="H1546" s="13"/>
      <c r="I1546" s="14"/>
      <c r="K1546" s="468"/>
      <c r="L1546" s="565"/>
      <c r="M1546" s="547"/>
    </row>
    <row r="1547" spans="1:13" s="25" customFormat="1" x14ac:dyDescent="0.2">
      <c r="A1547" s="15"/>
      <c r="B1547" s="30"/>
      <c r="C1547" s="306"/>
      <c r="D1547" s="31"/>
      <c r="E1547" s="30"/>
      <c r="F1547" s="13"/>
      <c r="G1547" s="13"/>
      <c r="H1547" s="13"/>
      <c r="I1547" s="14"/>
      <c r="K1547" s="468"/>
      <c r="L1547" s="565"/>
      <c r="M1547" s="547"/>
    </row>
    <row r="1548" spans="1:13" s="25" customFormat="1" x14ac:dyDescent="0.2">
      <c r="A1548" s="15"/>
      <c r="B1548" s="30"/>
      <c r="C1548" s="306"/>
      <c r="D1548" s="31"/>
      <c r="E1548" s="30"/>
      <c r="F1548" s="13"/>
      <c r="G1548" s="13"/>
      <c r="H1548" s="13"/>
      <c r="I1548" s="14"/>
      <c r="K1548" s="468"/>
      <c r="L1548" s="565"/>
      <c r="M1548" s="547"/>
    </row>
    <row r="1549" spans="1:13" s="25" customFormat="1" x14ac:dyDescent="0.2">
      <c r="A1549" s="15"/>
      <c r="B1549" s="30"/>
      <c r="C1549" s="306"/>
      <c r="D1549" s="31"/>
      <c r="E1549" s="30"/>
      <c r="F1549" s="13"/>
      <c r="G1549" s="13"/>
      <c r="H1549" s="13"/>
      <c r="I1549" s="14"/>
      <c r="K1549" s="468"/>
      <c r="L1549" s="565"/>
      <c r="M1549" s="547"/>
    </row>
    <row r="1550" spans="1:13" s="25" customFormat="1" x14ac:dyDescent="0.2">
      <c r="A1550" s="15"/>
      <c r="B1550" s="30"/>
      <c r="C1550" s="306"/>
      <c r="D1550" s="31"/>
      <c r="E1550" s="30"/>
      <c r="F1550" s="13"/>
      <c r="G1550" s="13"/>
      <c r="H1550" s="13"/>
      <c r="I1550" s="14"/>
      <c r="K1550" s="468"/>
      <c r="L1550" s="565"/>
      <c r="M1550" s="547"/>
    </row>
    <row r="1551" spans="1:13" s="25" customFormat="1" x14ac:dyDescent="0.2">
      <c r="A1551" s="15"/>
      <c r="B1551" s="30"/>
      <c r="C1551" s="306"/>
      <c r="D1551" s="31"/>
      <c r="E1551" s="30"/>
      <c r="F1551" s="13"/>
      <c r="G1551" s="13"/>
      <c r="H1551" s="13"/>
      <c r="I1551" s="14"/>
      <c r="K1551" s="468"/>
      <c r="L1551" s="565"/>
      <c r="M1551" s="547"/>
    </row>
    <row r="1552" spans="1:13" s="25" customFormat="1" x14ac:dyDescent="0.2">
      <c r="A1552" s="15"/>
      <c r="B1552" s="30"/>
      <c r="C1552" s="306"/>
      <c r="D1552" s="31"/>
      <c r="E1552" s="30"/>
      <c r="F1552" s="13"/>
      <c r="G1552" s="13"/>
      <c r="H1552" s="13"/>
      <c r="I1552" s="14"/>
      <c r="K1552" s="468"/>
      <c r="L1552" s="565"/>
      <c r="M1552" s="547"/>
    </row>
    <row r="1553" spans="1:13" s="25" customFormat="1" x14ac:dyDescent="0.2">
      <c r="A1553" s="15"/>
      <c r="B1553" s="30"/>
      <c r="C1553" s="306"/>
      <c r="D1553" s="31"/>
      <c r="E1553" s="30"/>
      <c r="F1553" s="13"/>
      <c r="G1553" s="13"/>
      <c r="H1553" s="13"/>
      <c r="I1553" s="14"/>
      <c r="K1553" s="468"/>
      <c r="L1553" s="565"/>
      <c r="M1553" s="547"/>
    </row>
    <row r="1554" spans="1:13" s="25" customFormat="1" x14ac:dyDescent="0.2">
      <c r="A1554" s="15"/>
      <c r="B1554" s="30"/>
      <c r="C1554" s="306"/>
      <c r="D1554" s="31"/>
      <c r="E1554" s="30"/>
      <c r="F1554" s="13"/>
      <c r="G1554" s="13"/>
      <c r="H1554" s="13"/>
      <c r="I1554" s="14"/>
      <c r="K1554" s="468"/>
      <c r="L1554" s="565"/>
      <c r="M1554" s="547"/>
    </row>
    <row r="1555" spans="1:13" s="25" customFormat="1" x14ac:dyDescent="0.2">
      <c r="A1555" s="15"/>
      <c r="B1555" s="30"/>
      <c r="C1555" s="306"/>
      <c r="D1555" s="31"/>
      <c r="E1555" s="30"/>
      <c r="F1555" s="13"/>
      <c r="G1555" s="13"/>
      <c r="H1555" s="13"/>
      <c r="I1555" s="14"/>
      <c r="K1555" s="468"/>
      <c r="L1555" s="565"/>
      <c r="M1555" s="547"/>
    </row>
    <row r="1556" spans="1:13" s="25" customFormat="1" x14ac:dyDescent="0.2">
      <c r="A1556" s="15"/>
      <c r="B1556" s="30"/>
      <c r="C1556" s="306"/>
      <c r="D1556" s="31"/>
      <c r="E1556" s="30"/>
      <c r="F1556" s="13"/>
      <c r="G1556" s="13"/>
      <c r="H1556" s="13"/>
      <c r="I1556" s="14"/>
      <c r="K1556" s="468"/>
      <c r="L1556" s="565"/>
      <c r="M1556" s="547"/>
    </row>
    <row r="1557" spans="1:13" s="25" customFormat="1" x14ac:dyDescent="0.2">
      <c r="A1557" s="15"/>
      <c r="B1557" s="30"/>
      <c r="C1557" s="306"/>
      <c r="D1557" s="31"/>
      <c r="E1557" s="30"/>
      <c r="F1557" s="13"/>
      <c r="G1557" s="13"/>
      <c r="H1557" s="13"/>
      <c r="I1557" s="14"/>
      <c r="K1557" s="468"/>
      <c r="L1557" s="565"/>
      <c r="M1557" s="547"/>
    </row>
    <row r="1558" spans="1:13" s="25" customFormat="1" x14ac:dyDescent="0.2">
      <c r="A1558" s="15"/>
      <c r="B1558" s="30"/>
      <c r="C1558" s="306"/>
      <c r="D1558" s="31"/>
      <c r="E1558" s="30"/>
      <c r="F1558" s="13"/>
      <c r="G1558" s="13"/>
      <c r="H1558" s="13"/>
      <c r="I1558" s="14"/>
      <c r="K1558" s="468"/>
      <c r="L1558" s="565"/>
      <c r="M1558" s="547"/>
    </row>
    <row r="1559" spans="1:13" s="25" customFormat="1" x14ac:dyDescent="0.2">
      <c r="A1559" s="15"/>
      <c r="B1559" s="30"/>
      <c r="C1559" s="306"/>
      <c r="D1559" s="31"/>
      <c r="E1559" s="30"/>
      <c r="F1559" s="13"/>
      <c r="G1559" s="13"/>
      <c r="H1559" s="13"/>
      <c r="I1559" s="14"/>
      <c r="K1559" s="468"/>
      <c r="L1559" s="565"/>
      <c r="M1559" s="547"/>
    </row>
    <row r="1560" spans="1:13" s="25" customFormat="1" x14ac:dyDescent="0.2">
      <c r="A1560" s="15"/>
      <c r="B1560" s="30"/>
      <c r="C1560" s="306"/>
      <c r="D1560" s="31"/>
      <c r="E1560" s="30"/>
      <c r="F1560" s="13"/>
      <c r="G1560" s="13"/>
      <c r="H1560" s="13"/>
      <c r="I1560" s="14"/>
      <c r="K1560" s="468"/>
      <c r="L1560" s="565"/>
      <c r="M1560" s="547"/>
    </row>
    <row r="1561" spans="1:13" s="25" customFormat="1" x14ac:dyDescent="0.2">
      <c r="A1561" s="15"/>
      <c r="B1561" s="30"/>
      <c r="C1561" s="306"/>
      <c r="D1561" s="31"/>
      <c r="E1561" s="30"/>
      <c r="F1561" s="13"/>
      <c r="G1561" s="13"/>
      <c r="H1561" s="13"/>
      <c r="I1561" s="14"/>
      <c r="K1561" s="468"/>
      <c r="L1561" s="565"/>
      <c r="M1561" s="547"/>
    </row>
    <row r="1562" spans="1:13" s="25" customFormat="1" x14ac:dyDescent="0.2">
      <c r="A1562" s="15"/>
      <c r="B1562" s="30"/>
      <c r="C1562" s="306"/>
      <c r="D1562" s="31"/>
      <c r="E1562" s="30"/>
      <c r="F1562" s="13"/>
      <c r="G1562" s="13"/>
      <c r="H1562" s="13"/>
      <c r="I1562" s="14"/>
      <c r="K1562" s="468"/>
      <c r="L1562" s="565"/>
      <c r="M1562" s="547"/>
    </row>
    <row r="1563" spans="1:13" s="25" customFormat="1" x14ac:dyDescent="0.2">
      <c r="A1563" s="15"/>
      <c r="B1563" s="30"/>
      <c r="C1563" s="306"/>
      <c r="D1563" s="31"/>
      <c r="E1563" s="30"/>
      <c r="F1563" s="13"/>
      <c r="G1563" s="13"/>
      <c r="H1563" s="13"/>
      <c r="I1563" s="14"/>
      <c r="K1563" s="468"/>
      <c r="L1563" s="565"/>
      <c r="M1563" s="547"/>
    </row>
    <row r="1564" spans="1:13" s="25" customFormat="1" x14ac:dyDescent="0.2">
      <c r="A1564" s="15"/>
      <c r="B1564" s="30"/>
      <c r="C1564" s="306"/>
      <c r="D1564" s="31"/>
      <c r="E1564" s="30"/>
      <c r="F1564" s="13"/>
      <c r="G1564" s="13"/>
      <c r="H1564" s="13"/>
      <c r="I1564" s="14"/>
      <c r="K1564" s="468"/>
      <c r="L1564" s="565"/>
      <c r="M1564" s="547"/>
    </row>
    <row r="1565" spans="1:13" s="25" customFormat="1" x14ac:dyDescent="0.2">
      <c r="A1565" s="15"/>
      <c r="B1565" s="30"/>
      <c r="C1565" s="306"/>
      <c r="D1565" s="31"/>
      <c r="E1565" s="30"/>
      <c r="F1565" s="13"/>
      <c r="G1565" s="13"/>
      <c r="H1565" s="13"/>
      <c r="I1565" s="14"/>
      <c r="K1565" s="468"/>
      <c r="L1565" s="565"/>
      <c r="M1565" s="547"/>
    </row>
    <row r="1566" spans="1:13" s="25" customFormat="1" x14ac:dyDescent="0.2">
      <c r="A1566" s="15"/>
      <c r="B1566" s="30"/>
      <c r="C1566" s="306"/>
      <c r="D1566" s="31"/>
      <c r="E1566" s="30"/>
      <c r="F1566" s="13"/>
      <c r="G1566" s="13"/>
      <c r="H1566" s="13"/>
      <c r="I1566" s="14"/>
      <c r="K1566" s="468"/>
      <c r="L1566" s="565"/>
      <c r="M1566" s="547"/>
    </row>
    <row r="1567" spans="1:13" s="25" customFormat="1" x14ac:dyDescent="0.2">
      <c r="A1567" s="15"/>
      <c r="B1567" s="30"/>
      <c r="C1567" s="306"/>
      <c r="D1567" s="31"/>
      <c r="E1567" s="30"/>
      <c r="F1567" s="13"/>
      <c r="G1567" s="13"/>
      <c r="H1567" s="13"/>
      <c r="I1567" s="14"/>
      <c r="K1567" s="468"/>
      <c r="L1567" s="565"/>
      <c r="M1567" s="547"/>
    </row>
    <row r="1568" spans="1:13" s="25" customFormat="1" x14ac:dyDescent="0.2">
      <c r="A1568" s="15"/>
      <c r="B1568" s="30"/>
      <c r="C1568" s="306"/>
      <c r="D1568" s="31"/>
      <c r="E1568" s="30"/>
      <c r="F1568" s="13"/>
      <c r="G1568" s="13"/>
      <c r="H1568" s="13"/>
      <c r="I1568" s="14"/>
      <c r="K1568" s="468"/>
      <c r="L1568" s="565"/>
      <c r="M1568" s="547"/>
    </row>
    <row r="1569" spans="1:13" s="25" customFormat="1" x14ac:dyDescent="0.2">
      <c r="A1569" s="15"/>
      <c r="B1569" s="30"/>
      <c r="C1569" s="306"/>
      <c r="D1569" s="31"/>
      <c r="E1569" s="30"/>
      <c r="F1569" s="13"/>
      <c r="G1569" s="13"/>
      <c r="H1569" s="13"/>
      <c r="I1569" s="14"/>
      <c r="K1569" s="468"/>
      <c r="L1569" s="565"/>
      <c r="M1569" s="547"/>
    </row>
    <row r="1570" spans="1:13" s="25" customFormat="1" x14ac:dyDescent="0.2">
      <c r="A1570" s="15"/>
      <c r="B1570" s="30"/>
      <c r="C1570" s="306"/>
      <c r="D1570" s="31"/>
      <c r="E1570" s="30"/>
      <c r="F1570" s="13"/>
      <c r="G1570" s="13"/>
      <c r="H1570" s="13"/>
      <c r="I1570" s="14"/>
      <c r="K1570" s="468"/>
      <c r="L1570" s="565"/>
      <c r="M1570" s="547"/>
    </row>
    <row r="1571" spans="1:13" s="25" customFormat="1" x14ac:dyDescent="0.2">
      <c r="A1571" s="15"/>
      <c r="B1571" s="30"/>
      <c r="C1571" s="306"/>
      <c r="D1571" s="31"/>
      <c r="E1571" s="30"/>
      <c r="F1571" s="13"/>
      <c r="G1571" s="13"/>
      <c r="H1571" s="13"/>
      <c r="I1571" s="14"/>
      <c r="K1571" s="468"/>
      <c r="L1571" s="565"/>
      <c r="M1571" s="547"/>
    </row>
    <row r="1572" spans="1:13" s="25" customFormat="1" x14ac:dyDescent="0.2">
      <c r="A1572" s="15"/>
      <c r="B1572" s="30"/>
      <c r="C1572" s="306"/>
      <c r="D1572" s="31"/>
      <c r="E1572" s="30"/>
      <c r="F1572" s="13"/>
      <c r="G1572" s="13"/>
      <c r="H1572" s="13"/>
      <c r="I1572" s="14"/>
      <c r="K1572" s="468"/>
      <c r="L1572" s="565"/>
      <c r="M1572" s="547"/>
    </row>
    <row r="1573" spans="1:13" s="25" customFormat="1" x14ac:dyDescent="0.2">
      <c r="A1573" s="15"/>
      <c r="B1573" s="30"/>
      <c r="C1573" s="306"/>
      <c r="D1573" s="31"/>
      <c r="E1573" s="30"/>
      <c r="F1573" s="13"/>
      <c r="G1573" s="13"/>
      <c r="H1573" s="13"/>
      <c r="I1573" s="14"/>
      <c r="K1573" s="468"/>
      <c r="L1573" s="565"/>
      <c r="M1573" s="547"/>
    </row>
    <row r="1574" spans="1:13" s="25" customFormat="1" x14ac:dyDescent="0.2">
      <c r="A1574" s="15"/>
      <c r="B1574" s="30"/>
      <c r="C1574" s="306"/>
      <c r="D1574" s="31"/>
      <c r="E1574" s="30"/>
      <c r="F1574" s="13"/>
      <c r="G1574" s="13"/>
      <c r="H1574" s="13"/>
      <c r="I1574" s="14"/>
      <c r="K1574" s="468"/>
      <c r="L1574" s="565"/>
      <c r="M1574" s="547"/>
    </row>
    <row r="1575" spans="1:13" s="25" customFormat="1" x14ac:dyDescent="0.2">
      <c r="A1575" s="15"/>
      <c r="B1575" s="30"/>
      <c r="C1575" s="306"/>
      <c r="D1575" s="31"/>
      <c r="E1575" s="30"/>
      <c r="F1575" s="13"/>
      <c r="G1575" s="13"/>
      <c r="H1575" s="13"/>
      <c r="I1575" s="14"/>
      <c r="K1575" s="468"/>
      <c r="L1575" s="565"/>
      <c r="M1575" s="547"/>
    </row>
    <row r="1576" spans="1:13" s="25" customFormat="1" x14ac:dyDescent="0.2">
      <c r="A1576" s="15"/>
      <c r="B1576" s="30"/>
      <c r="C1576" s="306"/>
      <c r="D1576" s="31"/>
      <c r="E1576" s="30"/>
      <c r="F1576" s="13"/>
      <c r="G1576" s="13"/>
      <c r="H1576" s="13"/>
      <c r="I1576" s="14"/>
      <c r="K1576" s="468"/>
      <c r="L1576" s="565"/>
      <c r="M1576" s="547"/>
    </row>
    <row r="1577" spans="1:13" s="25" customFormat="1" x14ac:dyDescent="0.2">
      <c r="A1577" s="15"/>
      <c r="B1577" s="30"/>
      <c r="C1577" s="306"/>
      <c r="D1577" s="31"/>
      <c r="E1577" s="30"/>
      <c r="F1577" s="13"/>
      <c r="G1577" s="13"/>
      <c r="H1577" s="13"/>
      <c r="I1577" s="14"/>
      <c r="K1577" s="468"/>
      <c r="L1577" s="565"/>
      <c r="M1577" s="547"/>
    </row>
    <row r="1578" spans="1:13" s="25" customFormat="1" x14ac:dyDescent="0.2">
      <c r="A1578" s="15"/>
      <c r="B1578" s="30"/>
      <c r="C1578" s="306"/>
      <c r="D1578" s="31"/>
      <c r="E1578" s="30"/>
      <c r="F1578" s="13"/>
      <c r="G1578" s="13"/>
      <c r="H1578" s="13"/>
      <c r="I1578" s="14"/>
      <c r="K1578" s="468"/>
      <c r="L1578" s="565"/>
      <c r="M1578" s="547"/>
    </row>
    <row r="1579" spans="1:13" s="25" customFormat="1" x14ac:dyDescent="0.2">
      <c r="A1579" s="15"/>
      <c r="B1579" s="30"/>
      <c r="C1579" s="306"/>
      <c r="D1579" s="31"/>
      <c r="E1579" s="30"/>
      <c r="F1579" s="13"/>
      <c r="G1579" s="13"/>
      <c r="H1579" s="13"/>
      <c r="I1579" s="14"/>
      <c r="K1579" s="468"/>
      <c r="L1579" s="565"/>
      <c r="M1579" s="547"/>
    </row>
    <row r="1580" spans="1:13" s="25" customFormat="1" x14ac:dyDescent="0.2">
      <c r="A1580" s="15"/>
      <c r="B1580" s="30"/>
      <c r="C1580" s="306"/>
      <c r="D1580" s="31"/>
      <c r="E1580" s="30"/>
      <c r="F1580" s="13"/>
      <c r="G1580" s="13"/>
      <c r="H1580" s="13"/>
      <c r="I1580" s="14"/>
      <c r="K1580" s="468"/>
      <c r="L1580" s="565"/>
      <c r="M1580" s="547"/>
    </row>
    <row r="1581" spans="1:13" s="25" customFormat="1" x14ac:dyDescent="0.2">
      <c r="A1581" s="15"/>
      <c r="B1581" s="30"/>
      <c r="C1581" s="306"/>
      <c r="D1581" s="31"/>
      <c r="E1581" s="30"/>
      <c r="F1581" s="13"/>
      <c r="G1581" s="13"/>
      <c r="H1581" s="13"/>
      <c r="I1581" s="14"/>
      <c r="K1581" s="468"/>
      <c r="L1581" s="565"/>
      <c r="M1581" s="547"/>
    </row>
    <row r="1582" spans="1:13" s="25" customFormat="1" x14ac:dyDescent="0.2">
      <c r="A1582" s="15"/>
      <c r="B1582" s="30"/>
      <c r="C1582" s="306"/>
      <c r="D1582" s="31"/>
      <c r="E1582" s="30"/>
      <c r="F1582" s="13"/>
      <c r="G1582" s="13"/>
      <c r="H1582" s="13"/>
      <c r="I1582" s="14"/>
      <c r="K1582" s="468"/>
      <c r="L1582" s="565"/>
      <c r="M1582" s="547"/>
    </row>
    <row r="1583" spans="1:13" s="25" customFormat="1" x14ac:dyDescent="0.2">
      <c r="A1583" s="15"/>
      <c r="B1583" s="30"/>
      <c r="C1583" s="306"/>
      <c r="D1583" s="31"/>
      <c r="E1583" s="30"/>
      <c r="F1583" s="13"/>
      <c r="G1583" s="13"/>
      <c r="H1583" s="13"/>
      <c r="I1583" s="14"/>
      <c r="K1583" s="468"/>
      <c r="L1583" s="565"/>
      <c r="M1583" s="547"/>
    </row>
    <row r="1584" spans="1:13" s="25" customFormat="1" x14ac:dyDescent="0.2">
      <c r="A1584" s="15"/>
      <c r="B1584" s="30"/>
      <c r="C1584" s="306"/>
      <c r="D1584" s="31"/>
      <c r="E1584" s="30"/>
      <c r="F1584" s="13"/>
      <c r="G1584" s="13"/>
      <c r="H1584" s="13"/>
      <c r="I1584" s="14"/>
      <c r="K1584" s="468"/>
      <c r="L1584" s="565"/>
      <c r="M1584" s="547"/>
    </row>
    <row r="1585" spans="1:13" s="25" customFormat="1" x14ac:dyDescent="0.2">
      <c r="A1585" s="15"/>
      <c r="B1585" s="30"/>
      <c r="C1585" s="306"/>
      <c r="D1585" s="31"/>
      <c r="E1585" s="30"/>
      <c r="F1585" s="13"/>
      <c r="G1585" s="13"/>
      <c r="H1585" s="13"/>
      <c r="I1585" s="14"/>
      <c r="K1585" s="468"/>
      <c r="L1585" s="565"/>
      <c r="M1585" s="547"/>
    </row>
    <row r="1586" spans="1:13" s="25" customFormat="1" x14ac:dyDescent="0.2">
      <c r="A1586" s="15"/>
      <c r="B1586" s="30"/>
      <c r="C1586" s="306"/>
      <c r="D1586" s="31"/>
      <c r="E1586" s="30"/>
      <c r="F1586" s="13"/>
      <c r="G1586" s="13"/>
      <c r="H1586" s="13"/>
      <c r="I1586" s="14"/>
      <c r="K1586" s="468"/>
      <c r="L1586" s="565"/>
      <c r="M1586" s="547"/>
    </row>
    <row r="1587" spans="1:13" s="25" customFormat="1" x14ac:dyDescent="0.2">
      <c r="A1587" s="15"/>
      <c r="B1587" s="30"/>
      <c r="C1587" s="306"/>
      <c r="D1587" s="31"/>
      <c r="E1587" s="30"/>
      <c r="F1587" s="13"/>
      <c r="G1587" s="13"/>
      <c r="H1587" s="13"/>
      <c r="I1587" s="14"/>
      <c r="K1587" s="468"/>
      <c r="L1587" s="565"/>
      <c r="M1587" s="547"/>
    </row>
    <row r="1588" spans="1:13" s="25" customFormat="1" x14ac:dyDescent="0.2">
      <c r="A1588" s="15"/>
      <c r="B1588" s="30"/>
      <c r="C1588" s="306"/>
      <c r="D1588" s="31"/>
      <c r="E1588" s="30"/>
      <c r="F1588" s="13"/>
      <c r="G1588" s="13"/>
      <c r="H1588" s="13"/>
      <c r="I1588" s="14"/>
      <c r="K1588" s="468"/>
      <c r="L1588" s="565"/>
      <c r="M1588" s="547"/>
    </row>
    <row r="1589" spans="1:13" s="25" customFormat="1" x14ac:dyDescent="0.2">
      <c r="A1589" s="15"/>
      <c r="B1589" s="30"/>
      <c r="C1589" s="306"/>
      <c r="D1589" s="31"/>
      <c r="E1589" s="30"/>
      <c r="F1589" s="13"/>
      <c r="G1589" s="13"/>
      <c r="H1589" s="13"/>
      <c r="I1589" s="14"/>
      <c r="K1589" s="468"/>
      <c r="L1589" s="565"/>
      <c r="M1589" s="547"/>
    </row>
    <row r="1590" spans="1:13" s="25" customFormat="1" x14ac:dyDescent="0.2">
      <c r="A1590" s="15"/>
      <c r="B1590" s="30"/>
      <c r="C1590" s="306"/>
      <c r="D1590" s="31"/>
      <c r="E1590" s="30"/>
      <c r="F1590" s="13"/>
      <c r="G1590" s="13"/>
      <c r="H1590" s="13"/>
      <c r="I1590" s="14"/>
      <c r="K1590" s="468"/>
      <c r="L1590" s="565"/>
      <c r="M1590" s="547"/>
    </row>
    <row r="1591" spans="1:13" s="25" customFormat="1" x14ac:dyDescent="0.2">
      <c r="A1591" s="15"/>
      <c r="B1591" s="30"/>
      <c r="C1591" s="306"/>
      <c r="D1591" s="31"/>
      <c r="E1591" s="30"/>
      <c r="F1591" s="13"/>
      <c r="G1591" s="13"/>
      <c r="H1591" s="13"/>
      <c r="I1591" s="14"/>
      <c r="K1591" s="468"/>
      <c r="L1591" s="565"/>
      <c r="M1591" s="547"/>
    </row>
    <row r="1592" spans="1:13" s="25" customFormat="1" x14ac:dyDescent="0.2">
      <c r="A1592" s="15"/>
      <c r="B1592" s="30"/>
      <c r="C1592" s="306"/>
      <c r="D1592" s="31"/>
      <c r="E1592" s="30"/>
      <c r="F1592" s="13"/>
      <c r="G1592" s="13"/>
      <c r="H1592" s="13"/>
      <c r="I1592" s="14"/>
      <c r="K1592" s="468"/>
      <c r="L1592" s="565"/>
      <c r="M1592" s="547"/>
    </row>
    <row r="1593" spans="1:13" s="25" customFormat="1" x14ac:dyDescent="0.2">
      <c r="A1593" s="15"/>
      <c r="B1593" s="30"/>
      <c r="C1593" s="306"/>
      <c r="D1593" s="31"/>
      <c r="E1593" s="30"/>
      <c r="F1593" s="13"/>
      <c r="G1593" s="13"/>
      <c r="H1593" s="13"/>
      <c r="I1593" s="14"/>
      <c r="K1593" s="468"/>
      <c r="L1593" s="565"/>
      <c r="M1593" s="547"/>
    </row>
    <row r="1594" spans="1:13" s="25" customFormat="1" x14ac:dyDescent="0.2">
      <c r="A1594" s="15"/>
      <c r="B1594" s="30"/>
      <c r="C1594" s="306"/>
      <c r="D1594" s="31"/>
      <c r="E1594" s="30"/>
      <c r="F1594" s="13"/>
      <c r="G1594" s="13"/>
      <c r="H1594" s="13"/>
      <c r="I1594" s="14"/>
      <c r="K1594" s="468"/>
      <c r="L1594" s="565"/>
      <c r="M1594" s="547"/>
    </row>
    <row r="1595" spans="1:13" s="25" customFormat="1" x14ac:dyDescent="0.2">
      <c r="A1595" s="15"/>
      <c r="B1595" s="30"/>
      <c r="C1595" s="306"/>
      <c r="D1595" s="31"/>
      <c r="E1595" s="30"/>
      <c r="F1595" s="13"/>
      <c r="G1595" s="13"/>
      <c r="H1595" s="13"/>
      <c r="I1595" s="14"/>
      <c r="K1595" s="468"/>
      <c r="L1595" s="565"/>
      <c r="M1595" s="547"/>
    </row>
    <row r="1596" spans="1:13" s="25" customFormat="1" x14ac:dyDescent="0.2">
      <c r="A1596" s="15"/>
      <c r="B1596" s="30"/>
      <c r="C1596" s="306"/>
      <c r="D1596" s="31"/>
      <c r="E1596" s="30"/>
      <c r="F1596" s="13"/>
      <c r="G1596" s="13"/>
      <c r="H1596" s="13"/>
      <c r="I1596" s="14"/>
      <c r="K1596" s="468"/>
      <c r="L1596" s="565"/>
      <c r="M1596" s="547"/>
    </row>
    <row r="1597" spans="1:13" s="25" customFormat="1" x14ac:dyDescent="0.2">
      <c r="A1597" s="15"/>
      <c r="B1597" s="30"/>
      <c r="C1597" s="306"/>
      <c r="D1597" s="31"/>
      <c r="E1597" s="30"/>
      <c r="F1597" s="13"/>
      <c r="G1597" s="13"/>
      <c r="H1597" s="13"/>
      <c r="I1597" s="14"/>
      <c r="K1597" s="468"/>
      <c r="L1597" s="565"/>
      <c r="M1597" s="547"/>
    </row>
    <row r="1598" spans="1:13" s="25" customFormat="1" x14ac:dyDescent="0.2">
      <c r="A1598" s="15"/>
      <c r="B1598" s="30"/>
      <c r="C1598" s="306"/>
      <c r="D1598" s="31"/>
      <c r="E1598" s="30"/>
      <c r="F1598" s="13"/>
      <c r="G1598" s="13"/>
      <c r="H1598" s="13"/>
      <c r="I1598" s="14"/>
      <c r="K1598" s="468"/>
      <c r="L1598" s="565"/>
      <c r="M1598" s="547"/>
    </row>
    <row r="1599" spans="1:13" s="25" customFormat="1" x14ac:dyDescent="0.2">
      <c r="A1599" s="15"/>
      <c r="B1599" s="30"/>
      <c r="C1599" s="306"/>
      <c r="D1599" s="31"/>
      <c r="E1599" s="30"/>
      <c r="F1599" s="13"/>
      <c r="G1599" s="13"/>
      <c r="H1599" s="13"/>
      <c r="I1599" s="14"/>
      <c r="K1599" s="468"/>
      <c r="L1599" s="565"/>
      <c r="M1599" s="547"/>
    </row>
    <row r="1600" spans="1:13" s="25" customFormat="1" x14ac:dyDescent="0.2">
      <c r="A1600" s="15"/>
      <c r="B1600" s="30"/>
      <c r="C1600" s="306"/>
      <c r="D1600" s="31"/>
      <c r="E1600" s="30"/>
      <c r="F1600" s="13"/>
      <c r="G1600" s="13"/>
      <c r="H1600" s="13"/>
      <c r="I1600" s="14"/>
      <c r="K1600" s="468"/>
      <c r="L1600" s="565"/>
      <c r="M1600" s="547"/>
    </row>
    <row r="1601" spans="1:13" s="25" customFormat="1" x14ac:dyDescent="0.2">
      <c r="A1601" s="15"/>
      <c r="B1601" s="30"/>
      <c r="C1601" s="306"/>
      <c r="D1601" s="31"/>
      <c r="E1601" s="30"/>
      <c r="F1601" s="13"/>
      <c r="G1601" s="13"/>
      <c r="H1601" s="13"/>
      <c r="I1601" s="14"/>
      <c r="K1601" s="468"/>
      <c r="L1601" s="565"/>
      <c r="M1601" s="547"/>
    </row>
    <row r="1602" spans="1:13" s="25" customFormat="1" x14ac:dyDescent="0.2">
      <c r="A1602" s="15"/>
      <c r="B1602" s="30"/>
      <c r="C1602" s="306"/>
      <c r="D1602" s="31"/>
      <c r="E1602" s="30"/>
      <c r="F1602" s="13"/>
      <c r="G1602" s="13"/>
      <c r="H1602" s="13"/>
      <c r="I1602" s="14"/>
      <c r="K1602" s="468"/>
      <c r="L1602" s="565"/>
      <c r="M1602" s="547"/>
    </row>
    <row r="1603" spans="1:13" s="25" customFormat="1" x14ac:dyDescent="0.2">
      <c r="A1603" s="15"/>
      <c r="B1603" s="30"/>
      <c r="C1603" s="306"/>
      <c r="D1603" s="31"/>
      <c r="E1603" s="30"/>
      <c r="F1603" s="13"/>
      <c r="G1603" s="13"/>
      <c r="H1603" s="13"/>
      <c r="I1603" s="14"/>
      <c r="K1603" s="468"/>
      <c r="L1603" s="565"/>
      <c r="M1603" s="547"/>
    </row>
    <row r="1604" spans="1:13" s="25" customFormat="1" x14ac:dyDescent="0.2">
      <c r="A1604" s="15"/>
      <c r="B1604" s="30"/>
      <c r="C1604" s="306"/>
      <c r="D1604" s="31"/>
      <c r="E1604" s="30"/>
      <c r="F1604" s="13"/>
      <c r="G1604" s="13"/>
      <c r="H1604" s="13"/>
      <c r="I1604" s="14"/>
      <c r="K1604" s="468"/>
      <c r="L1604" s="565"/>
      <c r="M1604" s="547"/>
    </row>
    <row r="1605" spans="1:13" s="25" customFormat="1" x14ac:dyDescent="0.2">
      <c r="A1605" s="15"/>
      <c r="B1605" s="30"/>
      <c r="C1605" s="306"/>
      <c r="D1605" s="31"/>
      <c r="E1605" s="30"/>
      <c r="F1605" s="13"/>
      <c r="G1605" s="13"/>
      <c r="H1605" s="13"/>
      <c r="I1605" s="14"/>
      <c r="K1605" s="468"/>
      <c r="L1605" s="565"/>
      <c r="M1605" s="547"/>
    </row>
    <row r="1606" spans="1:13" s="25" customFormat="1" x14ac:dyDescent="0.2">
      <c r="A1606" s="15"/>
      <c r="B1606" s="30"/>
      <c r="C1606" s="306"/>
      <c r="D1606" s="31"/>
      <c r="E1606" s="30"/>
      <c r="F1606" s="13"/>
      <c r="G1606" s="13"/>
      <c r="H1606" s="13"/>
      <c r="I1606" s="14"/>
      <c r="K1606" s="468"/>
      <c r="L1606" s="565"/>
      <c r="M1606" s="547"/>
    </row>
    <row r="1607" spans="1:13" s="25" customFormat="1" x14ac:dyDescent="0.2">
      <c r="A1607" s="15"/>
      <c r="B1607" s="30"/>
      <c r="C1607" s="306"/>
      <c r="D1607" s="31"/>
      <c r="E1607" s="30"/>
      <c r="F1607" s="13"/>
      <c r="G1607" s="13"/>
      <c r="H1607" s="13"/>
      <c r="I1607" s="14"/>
      <c r="K1607" s="468"/>
      <c r="L1607" s="565"/>
      <c r="M1607" s="547"/>
    </row>
    <row r="1608" spans="1:13" s="25" customFormat="1" x14ac:dyDescent="0.2">
      <c r="A1608" s="15"/>
      <c r="B1608" s="30"/>
      <c r="C1608" s="306"/>
      <c r="D1608" s="31"/>
      <c r="E1608" s="30"/>
      <c r="F1608" s="13"/>
      <c r="G1608" s="13"/>
      <c r="H1608" s="13"/>
      <c r="I1608" s="14"/>
      <c r="K1608" s="468"/>
      <c r="L1608" s="565"/>
      <c r="M1608" s="547"/>
    </row>
    <row r="1609" spans="1:13" s="25" customFormat="1" x14ac:dyDescent="0.2">
      <c r="A1609" s="15"/>
      <c r="B1609" s="30"/>
      <c r="C1609" s="306"/>
      <c r="D1609" s="31"/>
      <c r="E1609" s="30"/>
      <c r="F1609" s="13"/>
      <c r="G1609" s="13"/>
      <c r="H1609" s="13"/>
      <c r="I1609" s="14"/>
      <c r="K1609" s="468"/>
      <c r="L1609" s="565"/>
      <c r="M1609" s="547"/>
    </row>
    <row r="1610" spans="1:13" s="25" customFormat="1" x14ac:dyDescent="0.2">
      <c r="A1610" s="15"/>
      <c r="B1610" s="30"/>
      <c r="C1610" s="306"/>
      <c r="D1610" s="31"/>
      <c r="E1610" s="30"/>
      <c r="F1610" s="13"/>
      <c r="G1610" s="13"/>
      <c r="H1610" s="13"/>
      <c r="I1610" s="14"/>
      <c r="K1610" s="468"/>
      <c r="L1610" s="565"/>
      <c r="M1610" s="547"/>
    </row>
    <row r="1611" spans="1:13" s="25" customFormat="1" x14ac:dyDescent="0.2">
      <c r="A1611" s="15"/>
      <c r="B1611" s="30"/>
      <c r="C1611" s="306"/>
      <c r="D1611" s="31"/>
      <c r="E1611" s="30"/>
      <c r="F1611" s="13"/>
      <c r="G1611" s="13"/>
      <c r="H1611" s="13"/>
      <c r="I1611" s="14"/>
      <c r="K1611" s="468"/>
      <c r="L1611" s="565"/>
      <c r="M1611" s="547"/>
    </row>
    <row r="1612" spans="1:13" s="25" customFormat="1" x14ac:dyDescent="0.2">
      <c r="A1612" s="15"/>
      <c r="B1612" s="30"/>
      <c r="C1612" s="306"/>
      <c r="D1612" s="31"/>
      <c r="E1612" s="30"/>
      <c r="F1612" s="13"/>
      <c r="G1612" s="13"/>
      <c r="H1612" s="13"/>
      <c r="I1612" s="14"/>
      <c r="K1612" s="468"/>
      <c r="L1612" s="565"/>
      <c r="M1612" s="547"/>
    </row>
    <row r="1613" spans="1:13" s="25" customFormat="1" x14ac:dyDescent="0.2">
      <c r="A1613" s="15"/>
      <c r="B1613" s="30"/>
      <c r="C1613" s="306"/>
      <c r="D1613" s="31"/>
      <c r="E1613" s="30"/>
      <c r="F1613" s="13"/>
      <c r="G1613" s="13"/>
      <c r="H1613" s="13"/>
      <c r="I1613" s="14"/>
      <c r="K1613" s="468"/>
      <c r="L1613" s="565"/>
      <c r="M1613" s="547"/>
    </row>
    <row r="1614" spans="1:13" s="25" customFormat="1" x14ac:dyDescent="0.2">
      <c r="A1614" s="15"/>
      <c r="B1614" s="30"/>
      <c r="C1614" s="306"/>
      <c r="D1614" s="31"/>
      <c r="E1614" s="30"/>
      <c r="F1614" s="13"/>
      <c r="G1614" s="13"/>
      <c r="H1614" s="13"/>
      <c r="I1614" s="14"/>
      <c r="K1614" s="468"/>
      <c r="L1614" s="565"/>
      <c r="M1614" s="547"/>
    </row>
    <row r="1615" spans="1:13" s="25" customFormat="1" x14ac:dyDescent="0.2">
      <c r="A1615" s="15"/>
      <c r="B1615" s="30"/>
      <c r="C1615" s="306"/>
      <c r="D1615" s="31"/>
      <c r="E1615" s="30"/>
      <c r="F1615" s="13"/>
      <c r="G1615" s="13"/>
      <c r="H1615" s="13"/>
      <c r="I1615" s="14"/>
      <c r="K1615" s="468"/>
      <c r="L1615" s="565"/>
      <c r="M1615" s="547"/>
    </row>
    <row r="1616" spans="1:13" s="25" customFormat="1" x14ac:dyDescent="0.2">
      <c r="A1616" s="15"/>
      <c r="B1616" s="30"/>
      <c r="C1616" s="306"/>
      <c r="D1616" s="31"/>
      <c r="E1616" s="30"/>
      <c r="F1616" s="13"/>
      <c r="G1616" s="13"/>
      <c r="H1616" s="13"/>
      <c r="I1616" s="14"/>
      <c r="K1616" s="468"/>
      <c r="L1616" s="565"/>
      <c r="M1616" s="547"/>
    </row>
    <row r="1617" spans="1:13" s="25" customFormat="1" x14ac:dyDescent="0.2">
      <c r="A1617" s="15"/>
      <c r="B1617" s="30"/>
      <c r="C1617" s="306"/>
      <c r="D1617" s="31"/>
      <c r="E1617" s="30"/>
      <c r="F1617" s="13"/>
      <c r="G1617" s="13"/>
      <c r="H1617" s="13"/>
      <c r="I1617" s="14"/>
      <c r="K1617" s="468"/>
      <c r="L1617" s="565"/>
      <c r="M1617" s="547"/>
    </row>
    <row r="1618" spans="1:13" s="25" customFormat="1" x14ac:dyDescent="0.2">
      <c r="A1618" s="15"/>
      <c r="B1618" s="30"/>
      <c r="C1618" s="306"/>
      <c r="D1618" s="31"/>
      <c r="E1618" s="30"/>
      <c r="F1618" s="13"/>
      <c r="G1618" s="13"/>
      <c r="H1618" s="13"/>
      <c r="I1618" s="14"/>
      <c r="K1618" s="468"/>
      <c r="L1618" s="565"/>
      <c r="M1618" s="547"/>
    </row>
    <row r="1619" spans="1:13" s="25" customFormat="1" x14ac:dyDescent="0.2">
      <c r="A1619" s="15"/>
      <c r="B1619" s="30"/>
      <c r="C1619" s="306"/>
      <c r="D1619" s="31"/>
      <c r="E1619" s="30"/>
      <c r="F1619" s="13"/>
      <c r="G1619" s="13"/>
      <c r="H1619" s="13"/>
      <c r="I1619" s="14"/>
      <c r="K1619" s="468"/>
      <c r="L1619" s="565"/>
      <c r="M1619" s="547"/>
    </row>
    <row r="1620" spans="1:13" s="25" customFormat="1" x14ac:dyDescent="0.2">
      <c r="A1620" s="15"/>
      <c r="B1620" s="30"/>
      <c r="C1620" s="306"/>
      <c r="D1620" s="31"/>
      <c r="E1620" s="30"/>
      <c r="F1620" s="13"/>
      <c r="G1620" s="13"/>
      <c r="H1620" s="13"/>
      <c r="I1620" s="14"/>
      <c r="K1620" s="468"/>
      <c r="L1620" s="565"/>
      <c r="M1620" s="547"/>
    </row>
    <row r="1621" spans="1:13" s="25" customFormat="1" x14ac:dyDescent="0.2">
      <c r="A1621" s="15"/>
      <c r="B1621" s="30"/>
      <c r="C1621" s="306"/>
      <c r="D1621" s="31"/>
      <c r="E1621" s="30"/>
      <c r="F1621" s="13"/>
      <c r="G1621" s="13"/>
      <c r="H1621" s="13"/>
      <c r="I1621" s="14"/>
      <c r="K1621" s="468"/>
      <c r="L1621" s="565"/>
      <c r="M1621" s="547"/>
    </row>
    <row r="1622" spans="1:13" s="25" customFormat="1" x14ac:dyDescent="0.2">
      <c r="A1622" s="15"/>
      <c r="B1622" s="30"/>
      <c r="C1622" s="306"/>
      <c r="D1622" s="31"/>
      <c r="E1622" s="30"/>
      <c r="F1622" s="13"/>
      <c r="G1622" s="13"/>
      <c r="H1622" s="13"/>
      <c r="I1622" s="14"/>
      <c r="K1622" s="468"/>
      <c r="L1622" s="565"/>
      <c r="M1622" s="547"/>
    </row>
    <row r="1623" spans="1:13" s="25" customFormat="1" x14ac:dyDescent="0.2">
      <c r="A1623" s="15"/>
      <c r="B1623" s="30"/>
      <c r="C1623" s="306"/>
      <c r="D1623" s="31"/>
      <c r="E1623" s="30"/>
      <c r="F1623" s="13"/>
      <c r="G1623" s="13"/>
      <c r="H1623" s="13"/>
      <c r="I1623" s="14"/>
      <c r="K1623" s="468"/>
      <c r="L1623" s="565"/>
      <c r="M1623" s="547"/>
    </row>
    <row r="1624" spans="1:13" s="25" customFormat="1" x14ac:dyDescent="0.2">
      <c r="A1624" s="15"/>
      <c r="B1624" s="30"/>
      <c r="C1624" s="306"/>
      <c r="D1624" s="31"/>
      <c r="E1624" s="30"/>
      <c r="F1624" s="13"/>
      <c r="G1624" s="13"/>
      <c r="H1624" s="13"/>
      <c r="I1624" s="14"/>
      <c r="K1624" s="468"/>
      <c r="L1624" s="565"/>
      <c r="M1624" s="547"/>
    </row>
    <row r="1625" spans="1:13" s="25" customFormat="1" x14ac:dyDescent="0.2">
      <c r="A1625" s="15"/>
      <c r="B1625" s="30"/>
      <c r="C1625" s="306"/>
      <c r="D1625" s="31"/>
      <c r="E1625" s="30"/>
      <c r="F1625" s="13"/>
      <c r="G1625" s="13"/>
      <c r="H1625" s="13"/>
      <c r="I1625" s="14"/>
      <c r="K1625" s="468"/>
      <c r="L1625" s="565"/>
      <c r="M1625" s="547"/>
    </row>
    <row r="1626" spans="1:13" s="25" customFormat="1" x14ac:dyDescent="0.2">
      <c r="A1626" s="15"/>
      <c r="B1626" s="30"/>
      <c r="C1626" s="306"/>
      <c r="D1626" s="31"/>
      <c r="E1626" s="30"/>
      <c r="F1626" s="13"/>
      <c r="G1626" s="13"/>
      <c r="H1626" s="13"/>
      <c r="I1626" s="14"/>
      <c r="K1626" s="468"/>
      <c r="L1626" s="565"/>
      <c r="M1626" s="547"/>
    </row>
    <row r="1627" spans="1:13" s="25" customFormat="1" x14ac:dyDescent="0.2">
      <c r="A1627" s="15"/>
      <c r="B1627" s="30"/>
      <c r="C1627" s="306"/>
      <c r="D1627" s="31"/>
      <c r="E1627" s="30"/>
      <c r="F1627" s="13"/>
      <c r="G1627" s="13"/>
      <c r="H1627" s="13"/>
      <c r="I1627" s="14"/>
      <c r="K1627" s="468"/>
      <c r="L1627" s="565"/>
      <c r="M1627" s="547"/>
    </row>
    <row r="1628" spans="1:13" s="25" customFormat="1" x14ac:dyDescent="0.2">
      <c r="A1628" s="15"/>
      <c r="B1628" s="30"/>
      <c r="C1628" s="306"/>
      <c r="D1628" s="31"/>
      <c r="E1628" s="30"/>
      <c r="F1628" s="13"/>
      <c r="G1628" s="13"/>
      <c r="H1628" s="13"/>
      <c r="I1628" s="14"/>
      <c r="K1628" s="468"/>
      <c r="L1628" s="565"/>
      <c r="M1628" s="547"/>
    </row>
    <row r="1629" spans="1:13" s="25" customFormat="1" x14ac:dyDescent="0.2">
      <c r="A1629" s="15"/>
      <c r="B1629" s="30"/>
      <c r="C1629" s="306"/>
      <c r="D1629" s="31"/>
      <c r="E1629" s="30"/>
      <c r="F1629" s="13"/>
      <c r="G1629" s="13"/>
      <c r="H1629" s="13"/>
      <c r="I1629" s="14"/>
      <c r="K1629" s="468"/>
      <c r="L1629" s="565"/>
      <c r="M1629" s="547"/>
    </row>
    <row r="1630" spans="1:13" s="25" customFormat="1" x14ac:dyDescent="0.2">
      <c r="A1630" s="15"/>
      <c r="B1630" s="30"/>
      <c r="C1630" s="306"/>
      <c r="D1630" s="31"/>
      <c r="E1630" s="30"/>
      <c r="F1630" s="13"/>
      <c r="G1630" s="13"/>
      <c r="H1630" s="13"/>
      <c r="I1630" s="14"/>
      <c r="K1630" s="468"/>
      <c r="L1630" s="565"/>
      <c r="M1630" s="547"/>
    </row>
    <row r="1631" spans="1:13" s="25" customFormat="1" x14ac:dyDescent="0.2">
      <c r="A1631" s="15"/>
      <c r="B1631" s="30"/>
      <c r="C1631" s="306"/>
      <c r="D1631" s="31"/>
      <c r="E1631" s="30"/>
      <c r="F1631" s="13"/>
      <c r="G1631" s="13"/>
      <c r="H1631" s="13"/>
      <c r="I1631" s="14"/>
      <c r="K1631" s="468"/>
      <c r="L1631" s="565"/>
      <c r="M1631" s="547"/>
    </row>
    <row r="1632" spans="1:13" s="25" customFormat="1" x14ac:dyDescent="0.2">
      <c r="A1632" s="15"/>
      <c r="B1632" s="30"/>
      <c r="C1632" s="306"/>
      <c r="D1632" s="31"/>
      <c r="E1632" s="30"/>
      <c r="F1632" s="13"/>
      <c r="G1632" s="13"/>
      <c r="H1632" s="13"/>
      <c r="I1632" s="14"/>
      <c r="K1632" s="468"/>
      <c r="L1632" s="565"/>
      <c r="M1632" s="547"/>
    </row>
    <row r="1633" spans="1:13" s="25" customFormat="1" x14ac:dyDescent="0.2">
      <c r="A1633" s="15"/>
      <c r="B1633" s="30"/>
      <c r="C1633" s="306"/>
      <c r="D1633" s="31"/>
      <c r="E1633" s="30"/>
      <c r="F1633" s="13"/>
      <c r="G1633" s="13"/>
      <c r="H1633" s="13"/>
      <c r="I1633" s="14"/>
      <c r="K1633" s="468"/>
      <c r="L1633" s="565"/>
      <c r="M1633" s="547"/>
    </row>
    <row r="1634" spans="1:13" s="25" customFormat="1" x14ac:dyDescent="0.2">
      <c r="A1634" s="15"/>
      <c r="B1634" s="30"/>
      <c r="C1634" s="306"/>
      <c r="D1634" s="31"/>
      <c r="E1634" s="30"/>
      <c r="F1634" s="13"/>
      <c r="G1634" s="13"/>
      <c r="H1634" s="13"/>
      <c r="I1634" s="14"/>
      <c r="K1634" s="468"/>
      <c r="L1634" s="565"/>
      <c r="M1634" s="547"/>
    </row>
    <row r="1635" spans="1:13" s="25" customFormat="1" x14ac:dyDescent="0.2">
      <c r="A1635" s="15"/>
      <c r="B1635" s="30"/>
      <c r="C1635" s="306"/>
      <c r="D1635" s="31"/>
      <c r="E1635" s="30"/>
      <c r="F1635" s="13"/>
      <c r="G1635" s="13"/>
      <c r="H1635" s="13"/>
      <c r="I1635" s="14"/>
      <c r="K1635" s="468"/>
      <c r="L1635" s="565"/>
      <c r="M1635" s="547"/>
    </row>
    <row r="1636" spans="1:13" s="25" customFormat="1" x14ac:dyDescent="0.2">
      <c r="A1636" s="15"/>
      <c r="B1636" s="30"/>
      <c r="C1636" s="306"/>
      <c r="D1636" s="31"/>
      <c r="E1636" s="30"/>
      <c r="F1636" s="13"/>
      <c r="G1636" s="13"/>
      <c r="H1636" s="13"/>
      <c r="I1636" s="14"/>
      <c r="K1636" s="468"/>
      <c r="L1636" s="565"/>
      <c r="M1636" s="547"/>
    </row>
    <row r="1637" spans="1:13" s="25" customFormat="1" x14ac:dyDescent="0.2">
      <c r="A1637" s="15"/>
      <c r="B1637" s="30"/>
      <c r="C1637" s="306"/>
      <c r="D1637" s="31"/>
      <c r="E1637" s="30"/>
      <c r="F1637" s="13"/>
      <c r="G1637" s="13"/>
      <c r="H1637" s="13"/>
      <c r="I1637" s="14"/>
      <c r="K1637" s="468"/>
      <c r="L1637" s="565"/>
      <c r="M1637" s="547"/>
    </row>
    <row r="1638" spans="1:13" s="25" customFormat="1" x14ac:dyDescent="0.2">
      <c r="A1638" s="15"/>
      <c r="B1638" s="30"/>
      <c r="C1638" s="306"/>
      <c r="D1638" s="31"/>
      <c r="E1638" s="30"/>
      <c r="F1638" s="13"/>
      <c r="G1638" s="13"/>
      <c r="H1638" s="13"/>
      <c r="I1638" s="14"/>
      <c r="K1638" s="468"/>
      <c r="L1638" s="565"/>
      <c r="M1638" s="547"/>
    </row>
    <row r="1639" spans="1:13" s="25" customFormat="1" x14ac:dyDescent="0.2">
      <c r="A1639" s="15"/>
      <c r="B1639" s="30"/>
      <c r="C1639" s="306"/>
      <c r="D1639" s="31"/>
      <c r="E1639" s="30"/>
      <c r="F1639" s="13"/>
      <c r="G1639" s="13"/>
      <c r="H1639" s="13"/>
      <c r="I1639" s="14"/>
      <c r="K1639" s="468"/>
      <c r="L1639" s="565"/>
      <c r="M1639" s="547"/>
    </row>
    <row r="1640" spans="1:13" s="25" customFormat="1" x14ac:dyDescent="0.2">
      <c r="A1640" s="15"/>
      <c r="B1640" s="30"/>
      <c r="C1640" s="306"/>
      <c r="D1640" s="31"/>
      <c r="E1640" s="30"/>
      <c r="F1640" s="13"/>
      <c r="G1640" s="13"/>
      <c r="H1640" s="13"/>
      <c r="I1640" s="14"/>
      <c r="K1640" s="468"/>
      <c r="L1640" s="565"/>
      <c r="M1640" s="547"/>
    </row>
    <row r="1641" spans="1:13" s="25" customFormat="1" x14ac:dyDescent="0.2">
      <c r="A1641" s="15"/>
      <c r="B1641" s="30"/>
      <c r="C1641" s="306"/>
      <c r="D1641" s="31"/>
      <c r="E1641" s="30"/>
      <c r="F1641" s="13"/>
      <c r="G1641" s="13"/>
      <c r="H1641" s="13"/>
      <c r="I1641" s="14"/>
      <c r="K1641" s="468"/>
      <c r="L1641" s="565"/>
      <c r="M1641" s="547"/>
    </row>
    <row r="1642" spans="1:13" s="25" customFormat="1" x14ac:dyDescent="0.2">
      <c r="A1642" s="15"/>
      <c r="B1642" s="30"/>
      <c r="C1642" s="306"/>
      <c r="D1642" s="31"/>
      <c r="E1642" s="30"/>
      <c r="F1642" s="13"/>
      <c r="G1642" s="13"/>
      <c r="H1642" s="13"/>
      <c r="I1642" s="14"/>
      <c r="K1642" s="468"/>
      <c r="L1642" s="565"/>
      <c r="M1642" s="547"/>
    </row>
    <row r="1643" spans="1:13" s="25" customFormat="1" x14ac:dyDescent="0.2">
      <c r="A1643" s="15"/>
      <c r="B1643" s="30"/>
      <c r="C1643" s="306"/>
      <c r="D1643" s="31"/>
      <c r="E1643" s="30"/>
      <c r="F1643" s="13"/>
      <c r="G1643" s="13"/>
      <c r="H1643" s="13"/>
      <c r="I1643" s="14"/>
      <c r="K1643" s="468"/>
      <c r="L1643" s="565"/>
      <c r="M1643" s="547"/>
    </row>
    <row r="1644" spans="1:13" s="25" customFormat="1" x14ac:dyDescent="0.2">
      <c r="A1644" s="15"/>
      <c r="B1644" s="30"/>
      <c r="C1644" s="306"/>
      <c r="D1644" s="31"/>
      <c r="E1644" s="30"/>
      <c r="F1644" s="13"/>
      <c r="G1644" s="13"/>
      <c r="H1644" s="13"/>
      <c r="I1644" s="14"/>
      <c r="K1644" s="468"/>
      <c r="L1644" s="565"/>
      <c r="M1644" s="547"/>
    </row>
    <row r="1645" spans="1:13" s="25" customFormat="1" x14ac:dyDescent="0.2">
      <c r="A1645" s="15"/>
      <c r="B1645" s="30"/>
      <c r="C1645" s="306"/>
      <c r="D1645" s="31"/>
      <c r="E1645" s="30"/>
      <c r="F1645" s="13"/>
      <c r="G1645" s="13"/>
      <c r="H1645" s="13"/>
      <c r="I1645" s="14"/>
      <c r="K1645" s="468"/>
      <c r="L1645" s="565"/>
      <c r="M1645" s="547"/>
    </row>
    <row r="1646" spans="1:13" s="25" customFormat="1" x14ac:dyDescent="0.2">
      <c r="A1646" s="15"/>
      <c r="B1646" s="30"/>
      <c r="C1646" s="306"/>
      <c r="D1646" s="31"/>
      <c r="E1646" s="30"/>
      <c r="F1646" s="13"/>
      <c r="G1646" s="13"/>
      <c r="H1646" s="13"/>
      <c r="I1646" s="14"/>
      <c r="K1646" s="468"/>
      <c r="L1646" s="565"/>
      <c r="M1646" s="547"/>
    </row>
    <row r="1647" spans="1:13" s="25" customFormat="1" x14ac:dyDescent="0.2">
      <c r="A1647" s="15"/>
      <c r="B1647" s="30"/>
      <c r="C1647" s="306"/>
      <c r="D1647" s="31"/>
      <c r="E1647" s="30"/>
      <c r="F1647" s="13"/>
      <c r="G1647" s="13"/>
      <c r="H1647" s="13"/>
      <c r="I1647" s="14"/>
      <c r="K1647" s="468"/>
      <c r="L1647" s="565"/>
      <c r="M1647" s="547"/>
    </row>
    <row r="1648" spans="1:13" s="25" customFormat="1" x14ac:dyDescent="0.2">
      <c r="A1648" s="15"/>
      <c r="B1648" s="30"/>
      <c r="C1648" s="306"/>
      <c r="D1648" s="31"/>
      <c r="E1648" s="30"/>
      <c r="F1648" s="13"/>
      <c r="G1648" s="13"/>
      <c r="H1648" s="13"/>
      <c r="I1648" s="14"/>
      <c r="K1648" s="468"/>
      <c r="L1648" s="565"/>
      <c r="M1648" s="547"/>
    </row>
    <row r="1649" spans="1:13" s="25" customFormat="1" x14ac:dyDescent="0.2">
      <c r="A1649" s="15"/>
      <c r="B1649" s="30"/>
      <c r="C1649" s="306"/>
      <c r="D1649" s="31"/>
      <c r="E1649" s="30"/>
      <c r="F1649" s="13"/>
      <c r="G1649" s="13"/>
      <c r="H1649" s="13"/>
      <c r="I1649" s="14"/>
      <c r="K1649" s="468"/>
      <c r="L1649" s="565"/>
      <c r="M1649" s="547"/>
    </row>
    <row r="1650" spans="1:13" s="25" customFormat="1" x14ac:dyDescent="0.2">
      <c r="A1650" s="15"/>
      <c r="B1650" s="30"/>
      <c r="C1650" s="306"/>
      <c r="D1650" s="31"/>
      <c r="E1650" s="30"/>
      <c r="F1650" s="13"/>
      <c r="G1650" s="13"/>
      <c r="H1650" s="13"/>
      <c r="I1650" s="14"/>
      <c r="K1650" s="468"/>
      <c r="L1650" s="565"/>
      <c r="M1650" s="547"/>
    </row>
    <row r="1651" spans="1:13" s="25" customFormat="1" x14ac:dyDescent="0.2">
      <c r="A1651" s="15"/>
      <c r="B1651" s="30"/>
      <c r="C1651" s="306"/>
      <c r="D1651" s="31"/>
      <c r="E1651" s="30"/>
      <c r="F1651" s="13"/>
      <c r="G1651" s="13"/>
      <c r="H1651" s="13"/>
      <c r="I1651" s="14"/>
      <c r="K1651" s="468"/>
      <c r="L1651" s="565"/>
      <c r="M1651" s="547"/>
    </row>
    <row r="1652" spans="1:13" s="25" customFormat="1" x14ac:dyDescent="0.2">
      <c r="A1652" s="15"/>
      <c r="B1652" s="30"/>
      <c r="C1652" s="306"/>
      <c r="D1652" s="31"/>
      <c r="E1652" s="30"/>
      <c r="F1652" s="13"/>
      <c r="G1652" s="13"/>
      <c r="H1652" s="13"/>
      <c r="I1652" s="14"/>
      <c r="K1652" s="468"/>
      <c r="L1652" s="565"/>
      <c r="M1652" s="547"/>
    </row>
    <row r="1653" spans="1:13" s="25" customFormat="1" x14ac:dyDescent="0.2">
      <c r="A1653" s="15"/>
      <c r="B1653" s="30"/>
      <c r="C1653" s="306"/>
      <c r="D1653" s="31"/>
      <c r="E1653" s="30"/>
      <c r="F1653" s="13"/>
      <c r="G1653" s="13"/>
      <c r="H1653" s="13"/>
      <c r="I1653" s="14"/>
      <c r="K1653" s="468"/>
      <c r="L1653" s="565"/>
      <c r="M1653" s="547"/>
    </row>
    <row r="1654" spans="1:13" s="25" customFormat="1" x14ac:dyDescent="0.2">
      <c r="A1654" s="15"/>
      <c r="B1654" s="30"/>
      <c r="C1654" s="306"/>
      <c r="D1654" s="31"/>
      <c r="E1654" s="30"/>
      <c r="F1654" s="13"/>
      <c r="G1654" s="13"/>
      <c r="H1654" s="13"/>
      <c r="I1654" s="14"/>
      <c r="K1654" s="468"/>
      <c r="L1654" s="565"/>
      <c r="M1654" s="547"/>
    </row>
    <row r="1655" spans="1:13" s="25" customFormat="1" x14ac:dyDescent="0.2">
      <c r="A1655" s="15"/>
      <c r="B1655" s="30"/>
      <c r="C1655" s="306"/>
      <c r="D1655" s="31"/>
      <c r="E1655" s="30"/>
      <c r="F1655" s="13"/>
      <c r="G1655" s="13"/>
      <c r="H1655" s="13"/>
      <c r="I1655" s="14"/>
      <c r="K1655" s="468"/>
      <c r="L1655" s="565"/>
      <c r="M1655" s="547"/>
    </row>
    <row r="1656" spans="1:13" s="25" customFormat="1" x14ac:dyDescent="0.2">
      <c r="A1656" s="15"/>
      <c r="B1656" s="30"/>
      <c r="C1656" s="306"/>
      <c r="D1656" s="31"/>
      <c r="E1656" s="30"/>
      <c r="F1656" s="13"/>
      <c r="G1656" s="13"/>
      <c r="H1656" s="13"/>
      <c r="I1656" s="14"/>
      <c r="K1656" s="468"/>
      <c r="L1656" s="565"/>
      <c r="M1656" s="547"/>
    </row>
    <row r="1657" spans="1:13" s="25" customFormat="1" x14ac:dyDescent="0.2">
      <c r="A1657" s="15"/>
      <c r="B1657" s="30"/>
      <c r="C1657" s="306"/>
      <c r="D1657" s="31"/>
      <c r="E1657" s="30"/>
      <c r="F1657" s="13"/>
      <c r="G1657" s="13"/>
      <c r="H1657" s="13"/>
      <c r="I1657" s="14"/>
      <c r="K1657" s="468"/>
      <c r="L1657" s="565"/>
      <c r="M1657" s="547"/>
    </row>
    <row r="1658" spans="1:13" s="25" customFormat="1" x14ac:dyDescent="0.2">
      <c r="A1658" s="15"/>
      <c r="B1658" s="30"/>
      <c r="C1658" s="306"/>
      <c r="D1658" s="31"/>
      <c r="E1658" s="30"/>
      <c r="F1658" s="13"/>
      <c r="G1658" s="13"/>
      <c r="H1658" s="13"/>
      <c r="I1658" s="14"/>
      <c r="K1658" s="468"/>
      <c r="L1658" s="565"/>
      <c r="M1658" s="547"/>
    </row>
    <row r="1659" spans="1:13" s="25" customFormat="1" x14ac:dyDescent="0.2">
      <c r="A1659" s="15"/>
      <c r="B1659" s="30"/>
      <c r="C1659" s="306"/>
      <c r="D1659" s="31"/>
      <c r="E1659" s="30"/>
      <c r="F1659" s="13"/>
      <c r="G1659" s="13"/>
      <c r="H1659" s="13"/>
      <c r="I1659" s="14"/>
      <c r="K1659" s="468"/>
      <c r="L1659" s="565"/>
      <c r="M1659" s="547"/>
    </row>
    <row r="1660" spans="1:13" s="25" customFormat="1" x14ac:dyDescent="0.2">
      <c r="A1660" s="15"/>
      <c r="B1660" s="30"/>
      <c r="C1660" s="306"/>
      <c r="D1660" s="31"/>
      <c r="E1660" s="30"/>
      <c r="F1660" s="13"/>
      <c r="G1660" s="13"/>
      <c r="H1660" s="13"/>
      <c r="I1660" s="14"/>
      <c r="K1660" s="468"/>
      <c r="L1660" s="565"/>
      <c r="M1660" s="547"/>
    </row>
    <row r="1661" spans="1:13" s="25" customFormat="1" x14ac:dyDescent="0.2">
      <c r="A1661" s="15"/>
      <c r="B1661" s="30"/>
      <c r="C1661" s="306"/>
      <c r="D1661" s="31"/>
      <c r="E1661" s="30"/>
      <c r="F1661" s="13"/>
      <c r="G1661" s="13"/>
      <c r="H1661" s="13"/>
      <c r="I1661" s="14"/>
      <c r="K1661" s="468"/>
      <c r="L1661" s="565"/>
      <c r="M1661" s="547"/>
    </row>
    <row r="1662" spans="1:13" s="25" customFormat="1" x14ac:dyDescent="0.2">
      <c r="A1662" s="15"/>
      <c r="B1662" s="30"/>
      <c r="C1662" s="306"/>
      <c r="D1662" s="31"/>
      <c r="E1662" s="30"/>
      <c r="F1662" s="13"/>
      <c r="G1662" s="13"/>
      <c r="H1662" s="13"/>
      <c r="I1662" s="14"/>
      <c r="K1662" s="468"/>
      <c r="L1662" s="565"/>
      <c r="M1662" s="547"/>
    </row>
    <row r="1663" spans="1:13" s="25" customFormat="1" x14ac:dyDescent="0.2">
      <c r="A1663" s="15"/>
      <c r="B1663" s="30"/>
      <c r="C1663" s="306"/>
      <c r="D1663" s="31"/>
      <c r="E1663" s="30"/>
      <c r="F1663" s="13"/>
      <c r="G1663" s="13"/>
      <c r="H1663" s="13"/>
      <c r="I1663" s="14"/>
      <c r="K1663" s="468"/>
      <c r="L1663" s="565"/>
      <c r="M1663" s="547"/>
    </row>
    <row r="1664" spans="1:13" s="25" customFormat="1" x14ac:dyDescent="0.2">
      <c r="A1664" s="15"/>
      <c r="B1664" s="30"/>
      <c r="C1664" s="306"/>
      <c r="D1664" s="31"/>
      <c r="E1664" s="30"/>
      <c r="F1664" s="13"/>
      <c r="G1664" s="13"/>
      <c r="H1664" s="13"/>
      <c r="I1664" s="14"/>
      <c r="K1664" s="468"/>
      <c r="L1664" s="565"/>
      <c r="M1664" s="547"/>
    </row>
    <row r="1665" spans="1:13" s="25" customFormat="1" x14ac:dyDescent="0.2">
      <c r="A1665" s="15"/>
      <c r="B1665" s="30"/>
      <c r="C1665" s="306"/>
      <c r="D1665" s="31"/>
      <c r="E1665" s="30"/>
      <c r="F1665" s="13"/>
      <c r="G1665" s="13"/>
      <c r="H1665" s="13"/>
      <c r="I1665" s="14"/>
      <c r="K1665" s="468"/>
      <c r="L1665" s="565"/>
      <c r="M1665" s="547"/>
    </row>
    <row r="1666" spans="1:13" s="25" customFormat="1" x14ac:dyDescent="0.2">
      <c r="A1666" s="15"/>
      <c r="B1666" s="30"/>
      <c r="C1666" s="306"/>
      <c r="D1666" s="31"/>
      <c r="E1666" s="30"/>
      <c r="F1666" s="13"/>
      <c r="G1666" s="13"/>
      <c r="H1666" s="13"/>
      <c r="I1666" s="14"/>
      <c r="K1666" s="468"/>
      <c r="L1666" s="565"/>
      <c r="M1666" s="547"/>
    </row>
    <row r="1667" spans="1:13" s="25" customFormat="1" x14ac:dyDescent="0.2">
      <c r="A1667" s="15"/>
      <c r="B1667" s="30"/>
      <c r="C1667" s="306"/>
      <c r="D1667" s="31"/>
      <c r="E1667" s="30"/>
      <c r="F1667" s="13"/>
      <c r="G1667" s="13"/>
      <c r="H1667" s="13"/>
      <c r="I1667" s="14"/>
      <c r="K1667" s="468"/>
      <c r="L1667" s="565"/>
      <c r="M1667" s="547"/>
    </row>
    <row r="1668" spans="1:13" s="25" customFormat="1" x14ac:dyDescent="0.2">
      <c r="A1668" s="15"/>
      <c r="B1668" s="30"/>
      <c r="C1668" s="306"/>
      <c r="D1668" s="31"/>
      <c r="E1668" s="30"/>
      <c r="F1668" s="13"/>
      <c r="G1668" s="13"/>
      <c r="H1668" s="13"/>
      <c r="I1668" s="14"/>
      <c r="K1668" s="468"/>
      <c r="L1668" s="565"/>
      <c r="M1668" s="547"/>
    </row>
    <row r="1669" spans="1:13" s="25" customFormat="1" x14ac:dyDescent="0.2">
      <c r="A1669" s="15"/>
      <c r="B1669" s="30"/>
      <c r="C1669" s="306"/>
      <c r="D1669" s="31"/>
      <c r="E1669" s="30"/>
      <c r="F1669" s="13"/>
      <c r="G1669" s="13"/>
      <c r="H1669" s="13"/>
      <c r="I1669" s="14"/>
      <c r="K1669" s="468"/>
      <c r="L1669" s="565"/>
      <c r="M1669" s="547"/>
    </row>
    <row r="1670" spans="1:13" s="25" customFormat="1" x14ac:dyDescent="0.2">
      <c r="A1670" s="15"/>
      <c r="B1670" s="30"/>
      <c r="C1670" s="306"/>
      <c r="D1670" s="31"/>
      <c r="E1670" s="30"/>
      <c r="F1670" s="13"/>
      <c r="G1670" s="13"/>
      <c r="H1670" s="13"/>
      <c r="I1670" s="14"/>
      <c r="K1670" s="468"/>
      <c r="L1670" s="565"/>
      <c r="M1670" s="547"/>
    </row>
    <row r="1671" spans="1:13" s="25" customFormat="1" x14ac:dyDescent="0.2">
      <c r="A1671" s="15"/>
      <c r="B1671" s="30"/>
      <c r="C1671" s="306"/>
      <c r="D1671" s="31"/>
      <c r="E1671" s="30"/>
      <c r="F1671" s="13"/>
      <c r="G1671" s="13"/>
      <c r="H1671" s="13"/>
      <c r="I1671" s="14"/>
      <c r="K1671" s="468"/>
      <c r="L1671" s="565"/>
      <c r="M1671" s="547"/>
    </row>
    <row r="1672" spans="1:13" s="25" customFormat="1" x14ac:dyDescent="0.2">
      <c r="A1672" s="15"/>
      <c r="B1672" s="30"/>
      <c r="C1672" s="306"/>
      <c r="D1672" s="31"/>
      <c r="E1672" s="30"/>
      <c r="F1672" s="13"/>
      <c r="G1672" s="13"/>
      <c r="H1672" s="13"/>
      <c r="I1672" s="14"/>
      <c r="K1672" s="468"/>
      <c r="L1672" s="565"/>
      <c r="M1672" s="547"/>
    </row>
    <row r="1673" spans="1:13" s="25" customFormat="1" x14ac:dyDescent="0.2">
      <c r="A1673" s="15"/>
      <c r="B1673" s="30"/>
      <c r="C1673" s="306"/>
      <c r="D1673" s="31"/>
      <c r="E1673" s="30"/>
      <c r="F1673" s="13"/>
      <c r="G1673" s="13"/>
      <c r="H1673" s="13"/>
      <c r="I1673" s="14"/>
      <c r="K1673" s="468"/>
      <c r="L1673" s="565"/>
      <c r="M1673" s="547"/>
    </row>
    <row r="1674" spans="1:13" s="25" customFormat="1" x14ac:dyDescent="0.2">
      <c r="A1674" s="15"/>
      <c r="B1674" s="30"/>
      <c r="C1674" s="306"/>
      <c r="D1674" s="31"/>
      <c r="E1674" s="30"/>
      <c r="F1674" s="13"/>
      <c r="G1674" s="13"/>
      <c r="H1674" s="13"/>
      <c r="I1674" s="14"/>
      <c r="K1674" s="468"/>
      <c r="L1674" s="565"/>
      <c r="M1674" s="547"/>
    </row>
    <row r="1675" spans="1:13" s="25" customFormat="1" x14ac:dyDescent="0.2">
      <c r="A1675" s="15"/>
      <c r="B1675" s="30"/>
      <c r="C1675" s="306"/>
      <c r="D1675" s="31"/>
      <c r="E1675" s="30"/>
      <c r="F1675" s="13"/>
      <c r="G1675" s="13"/>
      <c r="H1675" s="13"/>
      <c r="I1675" s="14"/>
      <c r="K1675" s="468"/>
      <c r="L1675" s="565"/>
      <c r="M1675" s="547"/>
    </row>
    <row r="1676" spans="1:13" s="25" customFormat="1" x14ac:dyDescent="0.2">
      <c r="A1676" s="15"/>
      <c r="B1676" s="30"/>
      <c r="C1676" s="306"/>
      <c r="D1676" s="31"/>
      <c r="E1676" s="30"/>
      <c r="F1676" s="13"/>
      <c r="G1676" s="13"/>
      <c r="H1676" s="13"/>
      <c r="I1676" s="14"/>
      <c r="K1676" s="468"/>
      <c r="L1676" s="565"/>
      <c r="M1676" s="547"/>
    </row>
    <row r="1677" spans="1:13" s="25" customFormat="1" x14ac:dyDescent="0.2">
      <c r="A1677" s="15"/>
      <c r="B1677" s="30"/>
      <c r="C1677" s="306"/>
      <c r="D1677" s="31"/>
      <c r="E1677" s="30"/>
      <c r="F1677" s="13"/>
      <c r="G1677" s="13"/>
      <c r="H1677" s="13"/>
      <c r="I1677" s="14"/>
      <c r="K1677" s="468"/>
      <c r="L1677" s="565"/>
      <c r="M1677" s="547"/>
    </row>
    <row r="1678" spans="1:13" s="25" customFormat="1" x14ac:dyDescent="0.2">
      <c r="A1678" s="15"/>
      <c r="B1678" s="30"/>
      <c r="C1678" s="306"/>
      <c r="D1678" s="31"/>
      <c r="E1678" s="30"/>
      <c r="F1678" s="13"/>
      <c r="G1678" s="13"/>
      <c r="H1678" s="13"/>
      <c r="I1678" s="14"/>
      <c r="K1678" s="468"/>
      <c r="L1678" s="565"/>
      <c r="M1678" s="547"/>
    </row>
    <row r="1679" spans="1:13" s="25" customFormat="1" x14ac:dyDescent="0.2">
      <c r="A1679" s="15"/>
      <c r="B1679" s="30"/>
      <c r="C1679" s="306"/>
      <c r="D1679" s="31"/>
      <c r="E1679" s="30"/>
      <c r="F1679" s="13"/>
      <c r="G1679" s="13"/>
      <c r="H1679" s="13"/>
      <c r="I1679" s="14"/>
      <c r="K1679" s="468"/>
      <c r="L1679" s="565"/>
      <c r="M1679" s="547"/>
    </row>
    <row r="1680" spans="1:13" s="25" customFormat="1" x14ac:dyDescent="0.2">
      <c r="A1680" s="15"/>
      <c r="B1680" s="30"/>
      <c r="C1680" s="306"/>
      <c r="D1680" s="31"/>
      <c r="E1680" s="30"/>
      <c r="F1680" s="13"/>
      <c r="G1680" s="13"/>
      <c r="H1680" s="13"/>
      <c r="I1680" s="14"/>
      <c r="K1680" s="468"/>
      <c r="L1680" s="565"/>
      <c r="M1680" s="547"/>
    </row>
    <row r="1681" spans="1:13" s="25" customFormat="1" x14ac:dyDescent="0.2">
      <c r="A1681" s="15"/>
      <c r="B1681" s="30"/>
      <c r="C1681" s="306"/>
      <c r="D1681" s="31"/>
      <c r="E1681" s="30"/>
      <c r="F1681" s="13"/>
      <c r="G1681" s="13"/>
      <c r="H1681" s="13"/>
      <c r="I1681" s="14"/>
      <c r="K1681" s="468"/>
      <c r="L1681" s="565"/>
      <c r="M1681" s="547"/>
    </row>
    <row r="1682" spans="1:13" s="25" customFormat="1" x14ac:dyDescent="0.2">
      <c r="A1682" s="15"/>
      <c r="B1682" s="30"/>
      <c r="C1682" s="306"/>
      <c r="D1682" s="31"/>
      <c r="E1682" s="30"/>
      <c r="F1682" s="13"/>
      <c r="G1682" s="13"/>
      <c r="H1682" s="13"/>
      <c r="I1682" s="14"/>
      <c r="K1682" s="468"/>
      <c r="L1682" s="565"/>
      <c r="M1682" s="547"/>
    </row>
    <row r="1683" spans="1:13" s="25" customFormat="1" x14ac:dyDescent="0.2">
      <c r="A1683" s="15"/>
      <c r="B1683" s="30"/>
      <c r="C1683" s="306"/>
      <c r="D1683" s="31"/>
      <c r="E1683" s="30"/>
      <c r="F1683" s="13"/>
      <c r="G1683" s="13"/>
      <c r="H1683" s="13"/>
      <c r="I1683" s="14"/>
      <c r="K1683" s="468"/>
      <c r="L1683" s="565"/>
      <c r="M1683" s="547"/>
    </row>
    <row r="1684" spans="1:13" s="25" customFormat="1" x14ac:dyDescent="0.2">
      <c r="A1684" s="15"/>
      <c r="B1684" s="30"/>
      <c r="C1684" s="306"/>
      <c r="D1684" s="31"/>
      <c r="E1684" s="30"/>
      <c r="F1684" s="13"/>
      <c r="G1684" s="13"/>
      <c r="H1684" s="13"/>
      <c r="I1684" s="14"/>
      <c r="K1684" s="468"/>
      <c r="L1684" s="565"/>
      <c r="M1684" s="547"/>
    </row>
    <row r="1685" spans="1:13" s="25" customFormat="1" x14ac:dyDescent="0.2">
      <c r="A1685" s="15"/>
      <c r="B1685" s="30"/>
      <c r="C1685" s="306"/>
      <c r="D1685" s="31"/>
      <c r="E1685" s="30"/>
      <c r="F1685" s="13"/>
      <c r="G1685" s="13"/>
      <c r="H1685" s="13"/>
      <c r="I1685" s="14"/>
      <c r="K1685" s="468"/>
      <c r="L1685" s="565"/>
      <c r="M1685" s="547"/>
    </row>
    <row r="1686" spans="1:13" s="25" customFormat="1" x14ac:dyDescent="0.2">
      <c r="A1686" s="15"/>
      <c r="B1686" s="30"/>
      <c r="C1686" s="306"/>
      <c r="D1686" s="31"/>
      <c r="E1686" s="30"/>
      <c r="F1686" s="13"/>
      <c r="G1686" s="13"/>
      <c r="H1686" s="13"/>
      <c r="I1686" s="14"/>
      <c r="K1686" s="468"/>
      <c r="L1686" s="565"/>
      <c r="M1686" s="547"/>
    </row>
    <row r="1687" spans="1:13" s="25" customFormat="1" x14ac:dyDescent="0.2">
      <c r="A1687" s="15"/>
      <c r="B1687" s="30"/>
      <c r="C1687" s="306"/>
      <c r="D1687" s="31"/>
      <c r="E1687" s="30"/>
      <c r="F1687" s="13"/>
      <c r="G1687" s="13"/>
      <c r="H1687" s="13"/>
      <c r="I1687" s="14"/>
      <c r="K1687" s="468"/>
      <c r="L1687" s="565"/>
      <c r="M1687" s="547"/>
    </row>
    <row r="1688" spans="1:13" s="25" customFormat="1" x14ac:dyDescent="0.2">
      <c r="A1688" s="15"/>
      <c r="B1688" s="30"/>
      <c r="C1688" s="306"/>
      <c r="D1688" s="31"/>
      <c r="E1688" s="30"/>
      <c r="F1688" s="13"/>
      <c r="G1688" s="13"/>
      <c r="H1688" s="13"/>
      <c r="I1688" s="14"/>
      <c r="K1688" s="468"/>
      <c r="L1688" s="565"/>
      <c r="M1688" s="547"/>
    </row>
    <row r="1689" spans="1:13" s="25" customFormat="1" x14ac:dyDescent="0.2">
      <c r="A1689" s="15"/>
      <c r="B1689" s="30"/>
      <c r="C1689" s="306"/>
      <c r="D1689" s="31"/>
      <c r="E1689" s="30"/>
      <c r="F1689" s="13"/>
      <c r="G1689" s="13"/>
      <c r="H1689" s="13"/>
      <c r="I1689" s="14"/>
      <c r="K1689" s="468"/>
      <c r="L1689" s="565"/>
      <c r="M1689" s="547"/>
    </row>
    <row r="1690" spans="1:13" s="25" customFormat="1" x14ac:dyDescent="0.2">
      <c r="A1690" s="15"/>
      <c r="B1690" s="30"/>
      <c r="C1690" s="306"/>
      <c r="D1690" s="31"/>
      <c r="E1690" s="30"/>
      <c r="F1690" s="13"/>
      <c r="G1690" s="13"/>
      <c r="H1690" s="13"/>
      <c r="I1690" s="14"/>
      <c r="K1690" s="468"/>
      <c r="L1690" s="565"/>
      <c r="M1690" s="547"/>
    </row>
    <row r="1691" spans="1:13" s="25" customFormat="1" x14ac:dyDescent="0.2">
      <c r="A1691" s="15"/>
      <c r="B1691" s="30"/>
      <c r="C1691" s="306"/>
      <c r="D1691" s="31"/>
      <c r="E1691" s="30"/>
      <c r="F1691" s="13"/>
      <c r="G1691" s="13"/>
      <c r="H1691" s="13"/>
      <c r="I1691" s="14"/>
      <c r="K1691" s="468"/>
      <c r="L1691" s="565"/>
      <c r="M1691" s="547"/>
    </row>
    <row r="1692" spans="1:13" s="25" customFormat="1" x14ac:dyDescent="0.2">
      <c r="A1692" s="15"/>
      <c r="B1692" s="30"/>
      <c r="C1692" s="306"/>
      <c r="D1692" s="31"/>
      <c r="E1692" s="30"/>
      <c r="F1692" s="13"/>
      <c r="G1692" s="13"/>
      <c r="H1692" s="13"/>
      <c r="I1692" s="14"/>
      <c r="K1692" s="468"/>
      <c r="L1692" s="565"/>
      <c r="M1692" s="547"/>
    </row>
    <row r="1693" spans="1:13" s="25" customFormat="1" x14ac:dyDescent="0.2">
      <c r="A1693" s="15"/>
      <c r="B1693" s="30"/>
      <c r="C1693" s="306"/>
      <c r="D1693" s="31"/>
      <c r="E1693" s="30"/>
      <c r="F1693" s="13"/>
      <c r="G1693" s="13"/>
      <c r="H1693" s="13"/>
      <c r="I1693" s="14"/>
      <c r="K1693" s="468"/>
      <c r="L1693" s="565"/>
      <c r="M1693" s="547"/>
    </row>
    <row r="1694" spans="1:13" s="25" customFormat="1" x14ac:dyDescent="0.2">
      <c r="A1694" s="15"/>
      <c r="B1694" s="30"/>
      <c r="C1694" s="306"/>
      <c r="D1694" s="31"/>
      <c r="E1694" s="30"/>
      <c r="F1694" s="13"/>
      <c r="G1694" s="13"/>
      <c r="H1694" s="13"/>
      <c r="I1694" s="14"/>
      <c r="K1694" s="468"/>
      <c r="L1694" s="565"/>
      <c r="M1694" s="547"/>
    </row>
    <row r="1695" spans="1:13" s="25" customFormat="1" x14ac:dyDescent="0.2">
      <c r="A1695" s="15"/>
      <c r="B1695" s="30"/>
      <c r="C1695" s="306"/>
      <c r="D1695" s="31"/>
      <c r="E1695" s="30"/>
      <c r="F1695" s="13"/>
      <c r="G1695" s="13"/>
      <c r="H1695" s="13"/>
      <c r="I1695" s="14"/>
      <c r="K1695" s="468"/>
      <c r="L1695" s="565"/>
      <c r="M1695" s="547"/>
    </row>
    <row r="1696" spans="1:13" s="25" customFormat="1" x14ac:dyDescent="0.2">
      <c r="A1696" s="15"/>
      <c r="B1696" s="30"/>
      <c r="C1696" s="306"/>
      <c r="D1696" s="31"/>
      <c r="E1696" s="30"/>
      <c r="F1696" s="13"/>
      <c r="G1696" s="13"/>
      <c r="H1696" s="13"/>
      <c r="I1696" s="14"/>
      <c r="K1696" s="468"/>
      <c r="L1696" s="565"/>
      <c r="M1696" s="547"/>
    </row>
    <row r="1697" spans="1:13" s="25" customFormat="1" x14ac:dyDescent="0.2">
      <c r="A1697" s="15"/>
      <c r="B1697" s="30"/>
      <c r="C1697" s="306"/>
      <c r="D1697" s="31"/>
      <c r="E1697" s="30"/>
      <c r="F1697" s="13"/>
      <c r="G1697" s="13"/>
      <c r="H1697" s="13"/>
      <c r="I1697" s="14"/>
      <c r="K1697" s="468"/>
      <c r="L1697" s="565"/>
      <c r="M1697" s="547"/>
    </row>
    <row r="1698" spans="1:13" s="25" customFormat="1" x14ac:dyDescent="0.2">
      <c r="A1698" s="15"/>
      <c r="B1698" s="30"/>
      <c r="C1698" s="306"/>
      <c r="D1698" s="31"/>
      <c r="E1698" s="30"/>
      <c r="F1698" s="13"/>
      <c r="G1698" s="13"/>
      <c r="H1698" s="13"/>
      <c r="I1698" s="14"/>
      <c r="K1698" s="468"/>
      <c r="L1698" s="565"/>
      <c r="M1698" s="547"/>
    </row>
    <row r="1699" spans="1:13" s="25" customFormat="1" x14ac:dyDescent="0.2">
      <c r="A1699" s="15"/>
      <c r="B1699" s="30"/>
      <c r="C1699" s="306"/>
      <c r="D1699" s="31"/>
      <c r="E1699" s="30"/>
      <c r="F1699" s="13"/>
      <c r="G1699" s="13"/>
      <c r="H1699" s="13"/>
      <c r="I1699" s="14"/>
      <c r="K1699" s="468"/>
      <c r="L1699" s="565"/>
      <c r="M1699" s="547"/>
    </row>
    <row r="1700" spans="1:13" s="25" customFormat="1" x14ac:dyDescent="0.2">
      <c r="A1700" s="15"/>
      <c r="B1700" s="30"/>
      <c r="C1700" s="306"/>
      <c r="D1700" s="31"/>
      <c r="E1700" s="30"/>
      <c r="F1700" s="13"/>
      <c r="G1700" s="13"/>
      <c r="H1700" s="13"/>
      <c r="I1700" s="14"/>
      <c r="K1700" s="468"/>
      <c r="L1700" s="565"/>
      <c r="M1700" s="547"/>
    </row>
    <row r="1701" spans="1:13" s="25" customFormat="1" x14ac:dyDescent="0.2">
      <c r="A1701" s="15"/>
      <c r="B1701" s="30"/>
      <c r="C1701" s="306"/>
      <c r="D1701" s="31"/>
      <c r="E1701" s="30"/>
      <c r="F1701" s="13"/>
      <c r="G1701" s="13"/>
      <c r="H1701" s="13"/>
      <c r="I1701" s="14"/>
      <c r="K1701" s="468"/>
      <c r="L1701" s="565"/>
      <c r="M1701" s="547"/>
    </row>
    <row r="1702" spans="1:13" s="25" customFormat="1" x14ac:dyDescent="0.2">
      <c r="A1702" s="15"/>
      <c r="B1702" s="30"/>
      <c r="C1702" s="306"/>
      <c r="D1702" s="31"/>
      <c r="E1702" s="30"/>
      <c r="F1702" s="13"/>
      <c r="G1702" s="13"/>
      <c r="H1702" s="13"/>
      <c r="I1702" s="14"/>
      <c r="K1702" s="468"/>
      <c r="L1702" s="565"/>
      <c r="M1702" s="547"/>
    </row>
    <row r="1703" spans="1:13" s="25" customFormat="1" x14ac:dyDescent="0.2">
      <c r="A1703" s="15"/>
      <c r="B1703" s="30"/>
      <c r="C1703" s="306"/>
      <c r="D1703" s="31"/>
      <c r="E1703" s="30"/>
      <c r="F1703" s="13"/>
      <c r="G1703" s="13"/>
      <c r="H1703" s="13"/>
      <c r="I1703" s="14"/>
      <c r="K1703" s="468"/>
      <c r="L1703" s="565"/>
      <c r="M1703" s="547"/>
    </row>
    <row r="1704" spans="1:13" s="25" customFormat="1" x14ac:dyDescent="0.2">
      <c r="A1704" s="15"/>
      <c r="B1704" s="30"/>
      <c r="C1704" s="306"/>
      <c r="D1704" s="31"/>
      <c r="E1704" s="30"/>
      <c r="F1704" s="13"/>
      <c r="G1704" s="13"/>
      <c r="H1704" s="13"/>
      <c r="I1704" s="14"/>
      <c r="K1704" s="468"/>
      <c r="L1704" s="565"/>
      <c r="M1704" s="547"/>
    </row>
    <row r="1705" spans="1:13" s="25" customFormat="1" x14ac:dyDescent="0.2">
      <c r="A1705" s="15"/>
      <c r="B1705" s="30"/>
      <c r="C1705" s="306"/>
      <c r="D1705" s="31"/>
      <c r="E1705" s="30"/>
      <c r="F1705" s="13"/>
      <c r="G1705" s="13"/>
      <c r="H1705" s="13"/>
      <c r="I1705" s="14"/>
      <c r="K1705" s="468"/>
      <c r="L1705" s="565"/>
      <c r="M1705" s="547"/>
    </row>
    <row r="1706" spans="1:13" s="25" customFormat="1" x14ac:dyDescent="0.2">
      <c r="A1706" s="15"/>
      <c r="B1706" s="30"/>
      <c r="C1706" s="306"/>
      <c r="D1706" s="31"/>
      <c r="E1706" s="30"/>
      <c r="F1706" s="13"/>
      <c r="G1706" s="13"/>
      <c r="H1706" s="13"/>
      <c r="I1706" s="14"/>
      <c r="K1706" s="468"/>
      <c r="L1706" s="565"/>
      <c r="M1706" s="547"/>
    </row>
    <row r="1707" spans="1:13" s="25" customFormat="1" x14ac:dyDescent="0.2">
      <c r="A1707" s="15"/>
      <c r="B1707" s="30"/>
      <c r="C1707" s="306"/>
      <c r="D1707" s="31"/>
      <c r="E1707" s="30"/>
      <c r="F1707" s="13"/>
      <c r="G1707" s="13"/>
      <c r="H1707" s="13"/>
      <c r="I1707" s="14"/>
      <c r="K1707" s="468"/>
      <c r="L1707" s="565"/>
      <c r="M1707" s="547"/>
    </row>
    <row r="1708" spans="1:13" s="25" customFormat="1" x14ac:dyDescent="0.2">
      <c r="A1708" s="15"/>
      <c r="B1708" s="30"/>
      <c r="C1708" s="306"/>
      <c r="D1708" s="31"/>
      <c r="E1708" s="30"/>
      <c r="F1708" s="13"/>
      <c r="G1708" s="13"/>
      <c r="H1708" s="13"/>
      <c r="I1708" s="14"/>
      <c r="K1708" s="468"/>
      <c r="L1708" s="565"/>
      <c r="M1708" s="547"/>
    </row>
    <row r="1709" spans="1:13" s="25" customFormat="1" x14ac:dyDescent="0.2">
      <c r="A1709" s="15"/>
      <c r="B1709" s="30"/>
      <c r="C1709" s="306"/>
      <c r="D1709" s="31"/>
      <c r="E1709" s="30"/>
      <c r="F1709" s="13"/>
      <c r="G1709" s="13"/>
      <c r="H1709" s="13"/>
      <c r="I1709" s="14"/>
      <c r="K1709" s="468"/>
      <c r="L1709" s="565"/>
      <c r="M1709" s="547"/>
    </row>
    <row r="1710" spans="1:13" s="25" customFormat="1" x14ac:dyDescent="0.2">
      <c r="A1710" s="15"/>
      <c r="B1710" s="30"/>
      <c r="C1710" s="306"/>
      <c r="D1710" s="31"/>
      <c r="E1710" s="30"/>
      <c r="F1710" s="13"/>
      <c r="G1710" s="13"/>
      <c r="H1710" s="13"/>
      <c r="I1710" s="14"/>
      <c r="K1710" s="468"/>
      <c r="L1710" s="565"/>
      <c r="M1710" s="547"/>
    </row>
    <row r="1711" spans="1:13" s="25" customFormat="1" x14ac:dyDescent="0.2">
      <c r="A1711" s="15"/>
      <c r="B1711" s="30"/>
      <c r="C1711" s="306"/>
      <c r="D1711" s="31"/>
      <c r="E1711" s="30"/>
      <c r="F1711" s="13"/>
      <c r="G1711" s="13"/>
      <c r="H1711" s="13"/>
      <c r="I1711" s="14"/>
      <c r="K1711" s="468"/>
      <c r="L1711" s="565"/>
      <c r="M1711" s="547"/>
    </row>
  </sheetData>
  <protectedRanges>
    <protectedRange sqref="C122 C66:C69 C35:C55" name="Диапазон1_1"/>
    <protectedRange sqref="C56:C65" name="Диапазон1_1_1"/>
    <protectedRange sqref="C70" name="Диапазон1_1_2"/>
    <protectedRange sqref="C5:C18 C20:C26" name="Диапазон1_1_3"/>
    <protectedRange sqref="C19" name="Диапазон1_1_4"/>
    <protectedRange sqref="C27:C34" name="Диапазон1_1_3_2"/>
  </protectedRanges>
  <mergeCells count="49">
    <mergeCell ref="D1:G1"/>
    <mergeCell ref="A3:E3"/>
    <mergeCell ref="I3:J3"/>
    <mergeCell ref="I56:J56"/>
    <mergeCell ref="I57:J57"/>
    <mergeCell ref="I6:J6"/>
    <mergeCell ref="I7:J7"/>
    <mergeCell ref="I8:J8"/>
    <mergeCell ref="I9:J9"/>
    <mergeCell ref="I10:J10"/>
    <mergeCell ref="I11:J11"/>
    <mergeCell ref="I12:J12"/>
    <mergeCell ref="I13:J13"/>
    <mergeCell ref="I14:J14"/>
    <mergeCell ref="I15:J15"/>
    <mergeCell ref="I16:J16"/>
    <mergeCell ref="I126:J127"/>
    <mergeCell ref="I58:J58"/>
    <mergeCell ref="I59:J59"/>
    <mergeCell ref="I60:J60"/>
    <mergeCell ref="I61:J61"/>
    <mergeCell ref="I62:J62"/>
    <mergeCell ref="I70:J70"/>
    <mergeCell ref="I63:J63"/>
    <mergeCell ref="I64:J64"/>
    <mergeCell ref="I65:J65"/>
    <mergeCell ref="I117:I119"/>
    <mergeCell ref="I66:J66"/>
    <mergeCell ref="I67:J67"/>
    <mergeCell ref="I100:I101"/>
    <mergeCell ref="I68:J68"/>
    <mergeCell ref="I69:J69"/>
    <mergeCell ref="I17:J17"/>
    <mergeCell ref="I18:J18"/>
    <mergeCell ref="I19:J19"/>
    <mergeCell ref="I20:J20"/>
    <mergeCell ref="I21:J21"/>
    <mergeCell ref="I34:J34"/>
    <mergeCell ref="I30:J30"/>
    <mergeCell ref="I31:J31"/>
    <mergeCell ref="I33:J33"/>
    <mergeCell ref="I22:J22"/>
    <mergeCell ref="I23:J23"/>
    <mergeCell ref="I24:J24"/>
    <mergeCell ref="I25:J25"/>
    <mergeCell ref="I27:J27"/>
    <mergeCell ref="I28:J28"/>
    <mergeCell ref="I29:J29"/>
    <mergeCell ref="I32:J32"/>
  </mergeCells>
  <conditionalFormatting sqref="A90">
    <cfRule type="duplicateValues" dxfId="32" priority="41"/>
  </conditionalFormatting>
  <conditionalFormatting sqref="A44">
    <cfRule type="duplicateValues" dxfId="31" priority="38"/>
  </conditionalFormatting>
  <conditionalFormatting sqref="A35:A47">
    <cfRule type="duplicateValues" dxfId="30" priority="39"/>
  </conditionalFormatting>
  <conditionalFormatting sqref="A88:A122 B78 A71:A81 A83:A84">
    <cfRule type="duplicateValues" dxfId="29" priority="143"/>
  </conditionalFormatting>
  <conditionalFormatting sqref="A86:A87">
    <cfRule type="duplicateValues" dxfId="28" priority="34"/>
  </conditionalFormatting>
  <conditionalFormatting sqref="A56:A65">
    <cfRule type="duplicateValues" dxfId="27" priority="32"/>
  </conditionalFormatting>
  <conditionalFormatting sqref="A144">
    <cfRule type="duplicateValues" dxfId="26" priority="29"/>
  </conditionalFormatting>
  <conditionalFormatting sqref="A148:A150">
    <cfRule type="duplicateValues" dxfId="25" priority="28"/>
  </conditionalFormatting>
  <conditionalFormatting sqref="A151">
    <cfRule type="duplicateValues" dxfId="24" priority="25"/>
  </conditionalFormatting>
  <conditionalFormatting sqref="A155">
    <cfRule type="duplicateValues" dxfId="23" priority="21"/>
  </conditionalFormatting>
  <conditionalFormatting sqref="A159">
    <cfRule type="duplicateValues" dxfId="22" priority="20"/>
  </conditionalFormatting>
  <conditionalFormatting sqref="I2">
    <cfRule type="duplicateValues" dxfId="21" priority="19"/>
  </conditionalFormatting>
  <conditionalFormatting sqref="A166:A1048576 G2:H2 C2 E2 A1:A4">
    <cfRule type="duplicateValues" dxfId="20" priority="144"/>
  </conditionalFormatting>
  <conditionalFormatting sqref="A126">
    <cfRule type="duplicateValues" dxfId="19" priority="18"/>
  </conditionalFormatting>
  <conditionalFormatting sqref="A127">
    <cfRule type="duplicateValues" dxfId="18" priority="17"/>
  </conditionalFormatting>
  <conditionalFormatting sqref="A66:A69">
    <cfRule type="duplicateValues" dxfId="17" priority="148"/>
  </conditionalFormatting>
  <conditionalFormatting sqref="A70">
    <cfRule type="duplicateValues" dxfId="16" priority="16"/>
  </conditionalFormatting>
  <conditionalFormatting sqref="A160:A165">
    <cfRule type="duplicateValues" dxfId="15" priority="149"/>
  </conditionalFormatting>
  <conditionalFormatting sqref="A5">
    <cfRule type="duplicateValues" dxfId="14" priority="15"/>
  </conditionalFormatting>
  <conditionalFormatting sqref="A12">
    <cfRule type="duplicateValues" dxfId="13" priority="13"/>
  </conditionalFormatting>
  <conditionalFormatting sqref="A6:A15">
    <cfRule type="duplicateValues" dxfId="12" priority="14"/>
  </conditionalFormatting>
  <conditionalFormatting sqref="A22">
    <cfRule type="duplicateValues" dxfId="11" priority="11"/>
  </conditionalFormatting>
  <conditionalFormatting sqref="A16:A18 A20:A26">
    <cfRule type="duplicateValues" dxfId="10" priority="12"/>
  </conditionalFormatting>
  <conditionalFormatting sqref="A19">
    <cfRule type="duplicateValues" dxfId="9" priority="6"/>
  </conditionalFormatting>
  <conditionalFormatting sqref="A27 A31">
    <cfRule type="duplicateValues" dxfId="8" priority="4"/>
  </conditionalFormatting>
  <conditionalFormatting sqref="A27:A34">
    <cfRule type="duplicateValues" dxfId="7" priority="5"/>
  </conditionalFormatting>
  <conditionalFormatting sqref="A51:A55">
    <cfRule type="duplicateValues" dxfId="6" priority="169"/>
  </conditionalFormatting>
  <conditionalFormatting sqref="A156">
    <cfRule type="duplicateValues" dxfId="5" priority="180"/>
  </conditionalFormatting>
  <conditionalFormatting sqref="A152:A158">
    <cfRule type="duplicateValues" dxfId="4" priority="185"/>
  </conditionalFormatting>
  <conditionalFormatting sqref="A153:A158">
    <cfRule type="duplicateValues" dxfId="3" priority="187"/>
  </conditionalFormatting>
  <conditionalFormatting sqref="A128:A158 A123:A125">
    <cfRule type="duplicateValues" dxfId="2" priority="194"/>
  </conditionalFormatting>
  <conditionalFormatting sqref="A48:A50">
    <cfRule type="duplicateValues" dxfId="1" priority="195"/>
  </conditionalFormatting>
  <conditionalFormatting sqref="A85">
    <cfRule type="duplicateValues" dxfId="0" priority="1"/>
  </conditionalFormatting>
  <pageMargins left="0.7" right="0.7" top="0.75" bottom="0.75" header="0.3" footer="0.3"/>
  <pageSetup paperSize="9" scale="56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14</vt:i4>
      </vt:variant>
    </vt:vector>
  </HeadingPairs>
  <TitlesOfParts>
    <vt:vector size="20" baseType="lpstr">
      <vt:lpstr>Единое радиоуправление</vt:lpstr>
      <vt:lpstr>ALUTECH</vt:lpstr>
      <vt:lpstr>Comunello</vt:lpstr>
      <vt:lpstr>Marantec</vt:lpstr>
      <vt:lpstr>AN-Motors</vt:lpstr>
      <vt:lpstr>сводный прайс</vt:lpstr>
      <vt:lpstr>ALUTECH!Print_Area</vt:lpstr>
      <vt:lpstr>'AN-Motors'!Print_Area</vt:lpstr>
      <vt:lpstr>Comunello!Print_Area</vt:lpstr>
      <vt:lpstr>Marantec!Print_Area</vt:lpstr>
      <vt:lpstr>Marantec!sdf</vt:lpstr>
      <vt:lpstr>'AN-Motors'!Заголовки_для_печати</vt:lpstr>
      <vt:lpstr>Comunello!Заголовки_для_печати</vt:lpstr>
      <vt:lpstr>Marantec!Заголовки_для_печати</vt:lpstr>
      <vt:lpstr>ALUTECH!Область_печати</vt:lpstr>
      <vt:lpstr>'AN-Motors'!Область_печати</vt:lpstr>
      <vt:lpstr>Comunello!Область_печати</vt:lpstr>
      <vt:lpstr>Marantec!Область_печати</vt:lpstr>
      <vt:lpstr>'Единое радиоуправление'!Область_печати</vt:lpstr>
      <vt:lpstr>'сводный прайс'!Область_печати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2018-09-04T08:22:06Z</cp:lastPrinted>
  <dcterms:created xsi:type="dcterms:W3CDTF">2015-10-07T09:09:52Z</dcterms:created>
  <dcterms:modified xsi:type="dcterms:W3CDTF">2019-01-10T10:29:29Z</dcterms:modified>
</cp:coreProperties>
</file>